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2020'!$A$6:$F$6</definedName>
    <definedName name="_xlnm.Print_Area" localSheetId="0">'бюджетные ассигнования на 2020'!$A$1:$F$282</definedName>
  </definedNames>
  <calcPr fullCalcOnLoad="1"/>
</workbook>
</file>

<file path=xl/sharedStrings.xml><?xml version="1.0" encoding="utf-8"?>
<sst xmlns="http://schemas.openxmlformats.org/spreadsheetml/2006/main" count="559" uniqueCount="505">
  <si>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</si>
  <si>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</si>
  <si>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</si>
  <si>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</si>
  <si>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</si>
  <si>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</si>
  <si>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</si>
  <si>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</si>
  <si>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</si>
  <si>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</si>
  <si>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</si>
  <si>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</si>
  <si>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</si>
  <si>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</si>
  <si>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</si>
  <si>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</si>
  <si>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</si>
  <si>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</si>
  <si>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</si>
  <si>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</si>
  <si>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</si>
  <si>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</si>
  <si>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</si>
  <si>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</si>
  <si>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</si>
  <si>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</si>
  <si>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</si>
  <si>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</si>
  <si>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</si>
  <si>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</si>
  <si>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</si>
  <si>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</si>
  <si>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</si>
  <si>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</si>
  <si>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</si>
  <si>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</si>
  <si>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</si>
  <si>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</si>
  <si>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</si>
  <si>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</si>
  <si>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</si>
  <si>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</si>
  <si>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</si>
  <si>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</si>
  <si>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</si>
  <si>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</si>
  <si>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</si>
  <si>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</si>
  <si>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</si>
  <si>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</si>
  <si>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</si>
  <si>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</si>
  <si>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</si>
  <si>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</si>
  <si>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</si>
  <si>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</si>
  <si>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</si>
  <si>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</si>
  <si>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</si>
  <si>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</si>
  <si>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</si>
  <si>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</si>
  <si>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</si>
  <si>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</si>
  <si>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</si>
  <si>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</si>
  <si>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</si>
  <si>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</si>
  <si>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</si>
  <si>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</si>
  <si>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</si>
  <si>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</si>
  <si>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</si>
  <si>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</si>
  <si>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</si>
  <si>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</si>
  <si>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</si>
  <si>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</si>
  <si>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</si>
  <si>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</si>
  <si>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</si>
  <si>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</si>
  <si>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</si>
  <si>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</si>
  <si>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</si>
  <si>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</si>
  <si>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</si>
  <si>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</si>
  <si>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</si>
  <si>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</si>
  <si>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</si>
  <si>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</si>
  <si>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</si>
  <si>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</si>
  <si>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</si>
  <si>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</si>
  <si>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</si>
  <si>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</si>
  <si>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</si>
  <si>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</si>
  <si>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</si>
  <si>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</si>
  <si>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</si>
  <si>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</si>
  <si>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</si>
  <si>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</si>
  <si>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</si>
  <si>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</si>
  <si>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</si>
  <si>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</si>
  <si>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</si>
  <si>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</si>
  <si>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</si>
  <si>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</si>
  <si>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</si>
  <si>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</si>
  <si>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</si>
  <si>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</si>
  <si>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</si>
  <si>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</si>
  <si>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</si>
  <si>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</si>
  <si>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</si>
  <si>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</si>
  <si>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</si>
  <si>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</si>
  <si>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</si>
  <si>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</si>
  <si>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</si>
  <si>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</si>
  <si>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</si>
  <si>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</si>
  <si>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</si>
  <si>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</si>
  <si>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</si>
  <si>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</si>
  <si>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</si>
  <si>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</si>
  <si>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</si>
  <si>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</si>
  <si>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</si>
  <si>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</si>
  <si>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</si>
  <si>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</si>
  <si>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</si>
  <si>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</si>
  <si>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</si>
  <si>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</si>
  <si>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</si>
  <si>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</si>
  <si>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</si>
  <si>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</si>
  <si>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</si>
  <si>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</si>
  <si>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</si>
  <si>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</si>
  <si>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</si>
  <si>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</si>
  <si>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</si>
  <si>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</si>
  <si>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</si>
  <si>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</si>
  <si>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</si>
  <si>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</si>
  <si>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</si>
  <si>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</si>
  <si>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</si>
  <si>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</si>
  <si>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</si>
  <si>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</si>
  <si>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</si>
  <si>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</si>
  <si>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</si>
  <si>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</si>
  <si>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</si>
  <si>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</si>
  <si>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</si>
  <si>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</si>
  <si>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</si>
  <si>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</si>
  <si>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</si>
  <si>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</si>
  <si>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</si>
  <si>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Сумма с учетом изменений, руб.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</si>
  <si>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</si>
  <si>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</si>
  <si>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</si>
  <si>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</si>
  <si>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</si>
  <si>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</si>
  <si>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</si>
  <si>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</si>
  <si>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</si>
  <si>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</si>
  <si>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</si>
  <si>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</si>
  <si>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</si>
  <si>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</si>
  <si>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</si>
  <si>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</si>
  <si>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</si>
  <si>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</si>
  <si>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</si>
  <si>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</si>
  <si>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</si>
  <si>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</si>
  <si>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</si>
  <si>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</si>
  <si>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</si>
  <si>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</si>
  <si>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</si>
  <si>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</si>
  <si>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</si>
  <si>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</si>
  <si>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</si>
  <si>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</si>
  <si>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</si>
  <si>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</si>
  <si>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</si>
  <si>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</si>
  <si>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</si>
  <si>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</si>
  <si>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</si>
  <si>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</si>
  <si>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</si>
  <si>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</si>
  <si>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</si>
  <si>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</si>
  <si>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</si>
  <si>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</si>
  <si>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</si>
  <si>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</si>
  <si>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</si>
  <si>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</si>
  <si>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</si>
  <si>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</si>
  <si>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</si>
  <si>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</si>
  <si>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</si>
  <si>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</si>
  <si>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</si>
  <si>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</si>
  <si>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</si>
  <si>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</si>
  <si>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</si>
  <si>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</si>
  <si>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</si>
  <si>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</si>
  <si>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</si>
  <si>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</si>
  <si>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</si>
  <si>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</si>
  <si>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</si>
  <si>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</si>
  <si>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</si>
  <si>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</si>
  <si>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</si>
  <si>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</si>
  <si>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</si>
  <si>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</si>
  <si>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</si>
  <si>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</si>
  <si>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</si>
  <si>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</si>
  <si>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</si>
  <si>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</si>
  <si>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</si>
  <si>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</si>
  <si>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</si>
  <si>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</si>
  <si>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</si>
  <si>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</si>
  <si>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</si>
  <si>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</si>
  <si>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</si>
  <si>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</si>
  <si>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</si>
  <si>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</si>
  <si>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</si>
  <si>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</si>
  <si>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</si>
  <si>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</si>
  <si>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</si>
  <si>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</si>
  <si>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</si>
  <si>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</si>
  <si>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</si>
  <si>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</si>
  <si>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</si>
  <si>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</si>
  <si>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</si>
  <si>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</si>
  <si>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</si>
  <si>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</si>
  <si>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</si>
  <si>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</si>
  <si>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</si>
  <si>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</si>
  <si>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</si>
  <si>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</si>
  <si>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</si>
  <si>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</si>
  <si>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</si>
  <si>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</si>
  <si>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</si>
  <si>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</si>
  <si>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</si>
  <si>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</si>
  <si>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</si>
  <si>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</si>
  <si>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</si>
  <si>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</si>
  <si>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</si>
  <si>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</si>
  <si>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</si>
  <si>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</si>
  <si>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</si>
  <si>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</si>
  <si>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</si>
  <si>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</si>
  <si>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</si>
  <si>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</si>
  <si>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</si>
  <si>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</si>
  <si>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</si>
  <si>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</si>
  <si>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</si>
  <si>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</si>
  <si>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</si>
  <si>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</si>
  <si>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</si>
  <si>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</si>
  <si>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</si>
  <si>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</si>
  <si>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</si>
  <si>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</si>
  <si>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</si>
  <si>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</si>
  <si>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</si>
  <si>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</si>
  <si>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</si>
  <si>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</si>
  <si>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</si>
  <si>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</si>
  <si>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</si>
  <si>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</si>
  <si>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</si>
  <si>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</si>
  <si>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</si>
  <si>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</si>
  <si>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</si>
  <si>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</si>
  <si>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</si>
  <si>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</si>
  <si>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</si>
  <si>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</si>
  <si>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</si>
  <si>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</si>
  <si>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</si>
  <si>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</si>
  <si>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</si>
  <si>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</si>
  <si>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</si>
  <si>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</si>
  <si>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</si>
  <si>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</si>
  <si>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</si>
  <si>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</si>
  <si>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</si>
  <si>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</si>
  <si>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</si>
  <si>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</si>
  <si>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</si>
  <si>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</si>
  <si>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</si>
  <si>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</si>
  <si>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</si>
  <si>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</si>
  <si>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</si>
  <si>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</si>
  <si>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</si>
  <si>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</si>
  <si>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</si>
  <si>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</si>
  <si>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</si>
  <si>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</si>
  <si>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</si>
  <si>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</si>
  <si>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</si>
  <si>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</si>
  <si>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</si>
  <si>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</si>
  <si>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</si>
  <si>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</si>
  <si>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</si>
  <si>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</si>
  <si>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</si>
  <si>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</si>
  <si>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</si>
  <si>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</si>
  <si>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</si>
  <si>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</si>
  <si>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</si>
  <si>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</si>
  <si>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</si>
  <si>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</si>
  <si>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</si>
  <si>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</si>
  <si>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</si>
  <si>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</si>
  <si>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</si>
  <si>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</si>
  <si>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</si>
  <si>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</si>
  <si>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</si>
  <si>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</si>
  <si>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</si>
  <si>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</si>
  <si>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</si>
  <si>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</si>
  <si>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</si>
  <si>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</si>
  <si>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</si>
  <si>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</si>
  <si>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</si>
  <si>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</si>
  <si>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</si>
  <si>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</si>
  <si>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</si>
  <si>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</si>
  <si>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</si>
  <si>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</si>
  <si>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</si>
  <si>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</si>
  <si>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</si>
  <si>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</si>
  <si>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</si>
  <si>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</si>
  <si>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</si>
  <si>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</si>
  <si>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</si>
  <si>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</si>
  <si>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</si>
  <si>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</si>
  <si>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</si>
  <si>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</si>
  <si>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</si>
  <si>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</si>
  <si>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</si>
  <si>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</si>
  <si>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</si>
  <si>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</si>
  <si>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</si>
  <si>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</si>
  <si>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</si>
  <si>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</si>
  <si>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</si>
  <si>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</si>
  <si>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</si>
  <si>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</si>
  <si>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</si>
  <si>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</si>
  <si>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</si>
  <si>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</si>
  <si>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</si>
  <si>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</si>
  <si>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</si>
  <si>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</si>
  <si>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</si>
  <si>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</si>
  <si>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</si>
  <si>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</si>
  <si>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</si>
  <si>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</si>
  <si>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</si>
  <si>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</si>
  <si>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</si>
  <si>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</si>
  <si>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</si>
  <si>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</si>
  <si>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</si>
  <si>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</si>
  <si>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</si>
  <si>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</si>
  <si>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</si>
  <si>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</si>
  <si>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</si>
  <si>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</si>
  <si>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</si>
  <si>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</si>
  <si>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</si>
  <si>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</si>
  <si>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</si>
  <si>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</si>
  <si>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</si>
  <si>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</si>
  <si>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</si>
  <si>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</si>
  <si>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</si>
  <si>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</si>
  <si>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</si>
  <si>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</si>
  <si>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</si>
  <si>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</si>
  <si>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__.03.2020 №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</si>
</sst>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2" t="s">
        <v>504</v>
      </c>
      <c r="C1" s="92"/>
      <c r="D1" s="92"/>
      <c r="E1" s="92"/>
      <c r="F1" s="92"/>
    </row>
    <row r="3" spans="1:6" ht="12.75" customHeight="1">
      <c r="A3" s="91" t="s">
        <v>322</v>
      </c>
      <c r="B3" s="91"/>
      <c r="C3" s="91"/>
      <c r="D3" s="91"/>
      <c r="E3" s="91"/>
      <c r="F3" s="91"/>
    </row>
    <row r="4" spans="1:6" ht="63.75" customHeight="1">
      <c r="A4" s="91"/>
      <c r="B4" s="91"/>
      <c r="C4" s="91"/>
      <c r="D4" s="91"/>
      <c r="E4" s="91"/>
      <c r="F4" s="91"/>
    </row>
    <row r="5" spans="1:3" ht="15.75" customHeight="1">
      <c r="A5" s="44"/>
      <c r="B5" s="1"/>
      <c r="C5" s="1"/>
    </row>
    <row r="6" spans="1:6" s="12" customFormat="1" ht="51" customHeight="1">
      <c r="A6" s="10" t="s">
        <v>267</v>
      </c>
      <c r="B6" s="11" t="s">
        <v>219</v>
      </c>
      <c r="C6" s="11" t="s">
        <v>8</v>
      </c>
      <c r="D6" s="31" t="s">
        <v>220</v>
      </c>
      <c r="E6" s="80" t="s">
        <v>182</v>
      </c>
      <c r="F6" s="81" t="s">
        <v>183</v>
      </c>
    </row>
    <row r="7" spans="1:6" ht="39" customHeight="1">
      <c r="A7" s="45" t="s">
        <v>125</v>
      </c>
      <c r="B7" s="3" t="s">
        <v>207</v>
      </c>
      <c r="C7" s="9"/>
      <c r="D7" s="16">
        <f>D8+D17+D26+D34+D40+D44+D48+D56+D62+D66</f>
        <v>125924513.19</v>
      </c>
      <c r="E7" s="16">
        <f>E8+E17+E26+E34+E40+E44+E48+E56+E62+E66</f>
        <v>-14645.139999999898</v>
      </c>
      <c r="F7" s="16">
        <f>F8+F17+F26+F34+F40+F44+F48+F56+F62+F66</f>
        <v>125909868.05</v>
      </c>
    </row>
    <row r="8" spans="1:6" ht="31.5" customHeight="1">
      <c r="A8" s="46" t="s">
        <v>205</v>
      </c>
      <c r="B8" s="32" t="s">
        <v>11</v>
      </c>
      <c r="C8" s="33"/>
      <c r="D8" s="34">
        <f>SUM(D9:D16)</f>
        <v>45789309.07</v>
      </c>
      <c r="E8" s="34">
        <f>SUM(E9:E16)</f>
        <v>-5754</v>
      </c>
      <c r="F8" s="34">
        <f>SUM(F9:F16)</f>
        <v>45783555.07</v>
      </c>
    </row>
    <row r="9" spans="1:6" ht="63.75" customHeight="1">
      <c r="A9" s="47" t="s">
        <v>9</v>
      </c>
      <c r="B9" s="4" t="s">
        <v>10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217</v>
      </c>
      <c r="B10" s="4" t="s">
        <v>10</v>
      </c>
      <c r="C10" s="4">
        <v>200</v>
      </c>
      <c r="D10" s="13">
        <v>8664066.42</v>
      </c>
      <c r="E10" s="13">
        <v>8015.27</v>
      </c>
      <c r="F10" s="13">
        <f aca="true" t="shared" si="0" ref="F10:F16">D10+E10</f>
        <v>8672081.69</v>
      </c>
    </row>
    <row r="11" spans="1:6" ht="31.5" customHeight="1">
      <c r="A11" s="47" t="s">
        <v>218</v>
      </c>
      <c r="B11" s="4" t="s">
        <v>10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138</v>
      </c>
      <c r="B12" s="4" t="s">
        <v>287</v>
      </c>
      <c r="C12" s="4">
        <v>200</v>
      </c>
      <c r="D12" s="13">
        <v>322730</v>
      </c>
      <c r="E12" s="13"/>
      <c r="F12" s="13">
        <f t="shared" si="0"/>
        <v>322730</v>
      </c>
    </row>
    <row r="13" spans="1:6" ht="174.75" customHeight="1">
      <c r="A13" s="47" t="s">
        <v>177</v>
      </c>
      <c r="B13" s="4" t="s">
        <v>178</v>
      </c>
      <c r="C13" s="4">
        <v>100</v>
      </c>
      <c r="D13" s="13">
        <v>21657100</v>
      </c>
      <c r="E13" s="13"/>
      <c r="F13" s="13">
        <f t="shared" si="0"/>
        <v>21657100</v>
      </c>
    </row>
    <row r="14" spans="1:6" ht="144" customHeight="1">
      <c r="A14" s="47" t="s">
        <v>321</v>
      </c>
      <c r="B14" s="4" t="s">
        <v>178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48" customHeight="1">
      <c r="A15" s="52" t="s">
        <v>293</v>
      </c>
      <c r="B15" s="4" t="s">
        <v>294</v>
      </c>
      <c r="C15" s="4">
        <v>200</v>
      </c>
      <c r="D15" s="13">
        <v>215789.47</v>
      </c>
      <c r="E15" s="13">
        <v>-13769.27</v>
      </c>
      <c r="F15" s="13">
        <f t="shared" si="0"/>
        <v>202020.2</v>
      </c>
    </row>
    <row r="16" spans="1:6" ht="48" customHeight="1">
      <c r="A16" s="47" t="s">
        <v>273</v>
      </c>
      <c r="B16" s="4" t="s">
        <v>274</v>
      </c>
      <c r="C16" s="4">
        <v>200</v>
      </c>
      <c r="D16" s="13">
        <v>6889044.18</v>
      </c>
      <c r="E16" s="13"/>
      <c r="F16" s="13">
        <f t="shared" si="0"/>
        <v>6889044.18</v>
      </c>
    </row>
    <row r="17" spans="1:6" ht="31.5" customHeight="1">
      <c r="A17" s="46" t="s">
        <v>206</v>
      </c>
      <c r="B17" s="32" t="s">
        <v>208</v>
      </c>
      <c r="C17" s="6"/>
      <c r="D17" s="35">
        <f>SUM(D18:D25)</f>
        <v>64464142.24</v>
      </c>
      <c r="E17" s="35">
        <f>SUM(E18:E25)</f>
        <v>-1128426.53</v>
      </c>
      <c r="F17" s="35">
        <f>SUM(F18:F25)</f>
        <v>63335715.71</v>
      </c>
    </row>
    <row r="18" spans="1:6" ht="65.25" customHeight="1">
      <c r="A18" s="47" t="s">
        <v>275</v>
      </c>
      <c r="B18" s="4" t="s">
        <v>63</v>
      </c>
      <c r="C18" s="4">
        <v>100</v>
      </c>
      <c r="D18" s="13">
        <v>7810070</v>
      </c>
      <c r="E18" s="13"/>
      <c r="F18" s="13">
        <f aca="true" t="shared" si="1" ref="F18:F25">D18+E18</f>
        <v>7810070</v>
      </c>
    </row>
    <row r="19" spans="1:6" ht="48" customHeight="1">
      <c r="A19" s="47" t="s">
        <v>69</v>
      </c>
      <c r="B19" s="4" t="s">
        <v>63</v>
      </c>
      <c r="C19" s="4">
        <v>200</v>
      </c>
      <c r="D19" s="13">
        <v>20719980.03</v>
      </c>
      <c r="E19" s="13">
        <v>-11255</v>
      </c>
      <c r="F19" s="13">
        <f t="shared" si="1"/>
        <v>20708725.03</v>
      </c>
    </row>
    <row r="20" spans="1:6" ht="32.25" customHeight="1">
      <c r="A20" s="47" t="s">
        <v>70</v>
      </c>
      <c r="B20" s="4" t="s">
        <v>63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441</v>
      </c>
      <c r="B21" s="4" t="s">
        <v>440</v>
      </c>
      <c r="C21" s="4">
        <v>200</v>
      </c>
      <c r="D21" s="13">
        <v>294853</v>
      </c>
      <c r="E21" s="13"/>
      <c r="F21" s="13">
        <f t="shared" si="1"/>
        <v>294853</v>
      </c>
    </row>
    <row r="22" spans="1:6" ht="158.25" customHeight="1">
      <c r="A22" s="47" t="s">
        <v>346</v>
      </c>
      <c r="B22" s="4" t="s">
        <v>62</v>
      </c>
      <c r="C22" s="4">
        <v>100</v>
      </c>
      <c r="D22" s="13">
        <v>33104308.25</v>
      </c>
      <c r="E22" s="13"/>
      <c r="F22" s="13">
        <f t="shared" si="1"/>
        <v>33104308.25</v>
      </c>
    </row>
    <row r="23" spans="1:6" ht="126" customHeight="1">
      <c r="A23" s="47" t="s">
        <v>347</v>
      </c>
      <c r="B23" s="4" t="s">
        <v>62</v>
      </c>
      <c r="C23" s="4">
        <v>200</v>
      </c>
      <c r="D23" s="13">
        <v>877062</v>
      </c>
      <c r="E23" s="13"/>
      <c r="F23" s="13">
        <f t="shared" si="1"/>
        <v>877062</v>
      </c>
    </row>
    <row r="24" spans="1:6" ht="46.5" customHeight="1">
      <c r="A24" s="55" t="s">
        <v>195</v>
      </c>
      <c r="B24" s="4" t="s">
        <v>468</v>
      </c>
      <c r="C24" s="4">
        <v>200</v>
      </c>
      <c r="D24" s="13">
        <v>320477.43</v>
      </c>
      <c r="E24" s="13"/>
      <c r="F24" s="13">
        <f t="shared" si="1"/>
        <v>320477.43</v>
      </c>
    </row>
    <row r="25" spans="1:6" ht="79.5" customHeight="1">
      <c r="A25" s="53" t="s">
        <v>194</v>
      </c>
      <c r="B25" s="4" t="s">
        <v>192</v>
      </c>
      <c r="C25" s="4">
        <v>200</v>
      </c>
      <c r="D25" s="13">
        <v>1117171.53</v>
      </c>
      <c r="E25" s="13">
        <v>-1117171.53</v>
      </c>
      <c r="F25" s="13">
        <f t="shared" si="1"/>
        <v>0</v>
      </c>
    </row>
    <row r="26" spans="1:6" ht="31.5" customHeight="1">
      <c r="A26" s="46" t="s">
        <v>358</v>
      </c>
      <c r="B26" s="32" t="s">
        <v>359</v>
      </c>
      <c r="C26" s="32"/>
      <c r="D26" s="35">
        <f>SUM(D27:D33)</f>
        <v>5463992.74</v>
      </c>
      <c r="E26" s="35">
        <f>SUM(E27:E33)</f>
        <v>-8891.14</v>
      </c>
      <c r="F26" s="35">
        <f>SUM(F27:F33)</f>
        <v>5455101.6</v>
      </c>
    </row>
    <row r="27" spans="1:6" ht="79.5" customHeight="1">
      <c r="A27" s="47" t="s">
        <v>114</v>
      </c>
      <c r="B27" s="4" t="s">
        <v>349</v>
      </c>
      <c r="C27" s="4">
        <v>100</v>
      </c>
      <c r="D27" s="13">
        <f>3343280-31360+62496</f>
        <v>3374416</v>
      </c>
      <c r="E27" s="13">
        <f>21952.21-11132</f>
        <v>10820.21</v>
      </c>
      <c r="F27" s="13">
        <f aca="true" t="shared" si="2" ref="F27:F33">D27+E27</f>
        <v>3385236.21</v>
      </c>
    </row>
    <row r="28" spans="1:6" ht="48" customHeight="1">
      <c r="A28" s="47" t="s">
        <v>248</v>
      </c>
      <c r="B28" s="4" t="s">
        <v>349</v>
      </c>
      <c r="C28" s="4">
        <v>200</v>
      </c>
      <c r="D28" s="13">
        <v>718969.11</v>
      </c>
      <c r="E28" s="13">
        <f>11132+12374.14</f>
        <v>23506.14</v>
      </c>
      <c r="F28" s="13">
        <f t="shared" si="2"/>
        <v>742475.25</v>
      </c>
    </row>
    <row r="29" spans="1:6" ht="33.75" customHeight="1">
      <c r="A29" s="47" t="s">
        <v>320</v>
      </c>
      <c r="B29" s="4" t="s">
        <v>349</v>
      </c>
      <c r="C29" s="4">
        <v>800</v>
      </c>
      <c r="D29" s="13">
        <v>8000</v>
      </c>
      <c r="E29" s="13"/>
      <c r="F29" s="13">
        <f t="shared" si="2"/>
        <v>8000</v>
      </c>
    </row>
    <row r="30" spans="1:6" ht="47.25" customHeight="1">
      <c r="A30" s="47" t="s">
        <v>307</v>
      </c>
      <c r="B30" s="4" t="s">
        <v>286</v>
      </c>
      <c r="C30" s="4">
        <v>200</v>
      </c>
      <c r="D30" s="13">
        <v>30357</v>
      </c>
      <c r="E30" s="13"/>
      <c r="F30" s="13">
        <f t="shared" si="2"/>
        <v>30357</v>
      </c>
    </row>
    <row r="31" spans="1:6" ht="47.25" customHeight="1">
      <c r="A31" s="52" t="s">
        <v>293</v>
      </c>
      <c r="B31" s="4" t="s">
        <v>295</v>
      </c>
      <c r="C31" s="4">
        <v>200</v>
      </c>
      <c r="D31" s="13">
        <v>526315.79</v>
      </c>
      <c r="E31" s="13">
        <v>-21265.28</v>
      </c>
      <c r="F31" s="13">
        <f t="shared" si="2"/>
        <v>505050.51</v>
      </c>
    </row>
    <row r="32" spans="1:6" ht="81.75" customHeight="1">
      <c r="A32" s="47" t="s">
        <v>298</v>
      </c>
      <c r="B32" s="4" t="s">
        <v>129</v>
      </c>
      <c r="C32" s="4">
        <v>100</v>
      </c>
      <c r="D32" s="13">
        <v>774574.84</v>
      </c>
      <c r="E32" s="13"/>
      <c r="F32" s="13">
        <f t="shared" si="2"/>
        <v>774574.84</v>
      </c>
    </row>
    <row r="33" spans="1:6" ht="78.75" customHeight="1">
      <c r="A33" s="47" t="s">
        <v>299</v>
      </c>
      <c r="B33" s="4" t="s">
        <v>350</v>
      </c>
      <c r="C33" s="4">
        <v>100</v>
      </c>
      <c r="D33" s="13">
        <v>31360</v>
      </c>
      <c r="E33" s="13">
        <v>-21952.21</v>
      </c>
      <c r="F33" s="13">
        <f t="shared" si="2"/>
        <v>9407.79</v>
      </c>
    </row>
    <row r="34" spans="1:6" ht="44.25" customHeight="1">
      <c r="A34" s="46" t="s">
        <v>28</v>
      </c>
      <c r="B34" s="32" t="s">
        <v>200</v>
      </c>
      <c r="C34" s="32"/>
      <c r="D34" s="35">
        <f>SUM(D35:D39)</f>
        <v>439335</v>
      </c>
      <c r="E34" s="35">
        <f>SUM(E35:E39)</f>
        <v>11255</v>
      </c>
      <c r="F34" s="35">
        <f>SUM(F35:F39)</f>
        <v>450590</v>
      </c>
    </row>
    <row r="35" spans="1:6" ht="46.5" customHeight="1">
      <c r="A35" s="47" t="s">
        <v>17</v>
      </c>
      <c r="B35" s="4" t="s">
        <v>16</v>
      </c>
      <c r="C35" s="4">
        <v>200</v>
      </c>
      <c r="D35" s="13">
        <v>179719</v>
      </c>
      <c r="E35" s="13">
        <v>11255</v>
      </c>
      <c r="F35" s="13">
        <f>D35+E35</f>
        <v>190974</v>
      </c>
    </row>
    <row r="36" spans="1:6" ht="77.25" customHeight="1">
      <c r="A36" s="65" t="s">
        <v>300</v>
      </c>
      <c r="B36" s="4" t="s">
        <v>142</v>
      </c>
      <c r="C36" s="4">
        <v>100</v>
      </c>
      <c r="D36" s="13">
        <f>62500+78116</f>
        <v>140616</v>
      </c>
      <c r="E36" s="13"/>
      <c r="F36" s="13">
        <f>D36+E36</f>
        <v>140616</v>
      </c>
    </row>
    <row r="37" spans="1:6" ht="33" customHeight="1">
      <c r="A37" s="47" t="s">
        <v>276</v>
      </c>
      <c r="B37" s="7" t="s">
        <v>278</v>
      </c>
      <c r="C37" s="4">
        <v>300</v>
      </c>
      <c r="D37" s="13">
        <v>24000</v>
      </c>
      <c r="E37" s="13"/>
      <c r="F37" s="13">
        <f>D37+E37</f>
        <v>24000</v>
      </c>
    </row>
    <row r="38" spans="1:6" ht="47.25" customHeight="1">
      <c r="A38" s="66" t="s">
        <v>277</v>
      </c>
      <c r="B38" s="4" t="s">
        <v>279</v>
      </c>
      <c r="C38" s="4">
        <v>300</v>
      </c>
      <c r="D38" s="13">
        <v>20000</v>
      </c>
      <c r="E38" s="13"/>
      <c r="F38" s="13">
        <f>D38+E38</f>
        <v>20000</v>
      </c>
    </row>
    <row r="39" spans="1:6" ht="49.5" customHeight="1">
      <c r="A39" s="69" t="s">
        <v>308</v>
      </c>
      <c r="B39" s="4" t="s">
        <v>201</v>
      </c>
      <c r="C39" s="4">
        <v>200</v>
      </c>
      <c r="D39" s="13">
        <v>75000</v>
      </c>
      <c r="E39" s="13"/>
      <c r="F39" s="13">
        <f>D39+E39</f>
        <v>75000</v>
      </c>
    </row>
    <row r="40" spans="1:6" ht="18" customHeight="1">
      <c r="A40" s="46" t="s">
        <v>240</v>
      </c>
      <c r="B40" s="32" t="s">
        <v>241</v>
      </c>
      <c r="C40" s="32"/>
      <c r="D40" s="35">
        <f>SUM(D41:D43)</f>
        <v>849740</v>
      </c>
      <c r="E40" s="35">
        <f>SUM(E41:E43)</f>
        <v>44337</v>
      </c>
      <c r="F40" s="35">
        <f>SUM(F41:F43)</f>
        <v>894077</v>
      </c>
    </row>
    <row r="41" spans="1:6" ht="32.25" customHeight="1">
      <c r="A41" s="47" t="s">
        <v>141</v>
      </c>
      <c r="B41" s="4" t="s">
        <v>143</v>
      </c>
      <c r="C41" s="4">
        <v>200</v>
      </c>
      <c r="D41" s="13">
        <v>200630</v>
      </c>
      <c r="E41" s="13">
        <v>15000</v>
      </c>
      <c r="F41" s="13">
        <f>D41+E41</f>
        <v>215630</v>
      </c>
    </row>
    <row r="42" spans="1:6" ht="31.5" customHeight="1">
      <c r="A42" s="47" t="s">
        <v>335</v>
      </c>
      <c r="B42" s="5" t="s">
        <v>336</v>
      </c>
      <c r="C42" s="4">
        <v>200</v>
      </c>
      <c r="D42" s="13">
        <v>623700</v>
      </c>
      <c r="E42" s="13">
        <v>29337</v>
      </c>
      <c r="F42" s="13">
        <f>D42+E42</f>
        <v>653037</v>
      </c>
    </row>
    <row r="43" spans="1:6" ht="47.25" customHeight="1">
      <c r="A43" s="47" t="s">
        <v>144</v>
      </c>
      <c r="B43" s="4" t="s">
        <v>145</v>
      </c>
      <c r="C43" s="4">
        <v>200</v>
      </c>
      <c r="D43" s="13">
        <v>25410</v>
      </c>
      <c r="E43" s="13"/>
      <c r="F43" s="13">
        <f>D43+E43</f>
        <v>25410</v>
      </c>
    </row>
    <row r="44" spans="1:6" ht="46.5" customHeight="1">
      <c r="A44" s="46" t="s">
        <v>242</v>
      </c>
      <c r="B44" s="32" t="s">
        <v>243</v>
      </c>
      <c r="C44" s="32"/>
      <c r="D44" s="35">
        <f>SUM(D45:D47)</f>
        <v>589300</v>
      </c>
      <c r="E44" s="35">
        <f>SUM(E45:E47)</f>
        <v>0</v>
      </c>
      <c r="F44" s="35">
        <f>SUM(F45:F47)</f>
        <v>589300</v>
      </c>
    </row>
    <row r="45" spans="1:6" ht="47.25" customHeight="1">
      <c r="A45" s="47" t="s">
        <v>338</v>
      </c>
      <c r="B45" s="4" t="s">
        <v>339</v>
      </c>
      <c r="C45" s="4">
        <v>200</v>
      </c>
      <c r="D45" s="13">
        <v>254300</v>
      </c>
      <c r="E45" s="13"/>
      <c r="F45" s="13">
        <f>D45+E45</f>
        <v>254300</v>
      </c>
    </row>
    <row r="46" spans="1:6" ht="31.5" customHeight="1">
      <c r="A46" s="47" t="s">
        <v>231</v>
      </c>
      <c r="B46" s="4" t="s">
        <v>232</v>
      </c>
      <c r="C46" s="4">
        <v>300</v>
      </c>
      <c r="D46" s="14">
        <v>25000</v>
      </c>
      <c r="E46" s="14"/>
      <c r="F46" s="13">
        <f>D46+E46</f>
        <v>25000</v>
      </c>
    </row>
    <row r="47" spans="1:6" ht="78.75" customHeight="1">
      <c r="A47" s="48" t="s">
        <v>309</v>
      </c>
      <c r="B47" s="42" t="s">
        <v>379</v>
      </c>
      <c r="C47" s="4">
        <v>200</v>
      </c>
      <c r="D47" s="13">
        <v>310000</v>
      </c>
      <c r="E47" s="13"/>
      <c r="F47" s="13">
        <f>D47+E47</f>
        <v>310000</v>
      </c>
    </row>
    <row r="48" spans="1:6" ht="31.5" customHeight="1">
      <c r="A48" s="46" t="s">
        <v>244</v>
      </c>
      <c r="B48" s="32" t="s">
        <v>245</v>
      </c>
      <c r="C48" s="32"/>
      <c r="D48" s="35">
        <f>SUM(D49:D55)</f>
        <v>215000</v>
      </c>
      <c r="E48" s="35">
        <f>SUM(E49:E55)</f>
        <v>0</v>
      </c>
      <c r="F48" s="35">
        <f>SUM(F49:F55)</f>
        <v>215000</v>
      </c>
    </row>
    <row r="49" spans="1:6" ht="46.5" customHeight="1">
      <c r="A49" s="47" t="s">
        <v>310</v>
      </c>
      <c r="B49" s="4" t="s">
        <v>80</v>
      </c>
      <c r="C49" s="4">
        <v>200</v>
      </c>
      <c r="D49" s="13">
        <v>11000</v>
      </c>
      <c r="E49" s="13"/>
      <c r="F49" s="13">
        <f aca="true" t="shared" si="3" ref="F49:F55">D49+E49</f>
        <v>11000</v>
      </c>
    </row>
    <row r="50" spans="1:6" ht="48" customHeight="1">
      <c r="A50" s="47" t="s">
        <v>319</v>
      </c>
      <c r="B50" s="4" t="s">
        <v>81</v>
      </c>
      <c r="C50" s="4">
        <v>200</v>
      </c>
      <c r="D50" s="13">
        <v>72240</v>
      </c>
      <c r="E50" s="13"/>
      <c r="F50" s="13">
        <f t="shared" si="3"/>
        <v>72240</v>
      </c>
    </row>
    <row r="51" spans="1:6" ht="63.75" customHeight="1">
      <c r="A51" s="47" t="s">
        <v>115</v>
      </c>
      <c r="B51" s="4" t="s">
        <v>357</v>
      </c>
      <c r="C51" s="4">
        <v>200</v>
      </c>
      <c r="D51" s="13">
        <v>11300</v>
      </c>
      <c r="E51" s="13"/>
      <c r="F51" s="13">
        <f t="shared" si="3"/>
        <v>11300</v>
      </c>
    </row>
    <row r="52" spans="1:6" ht="63.75" customHeight="1">
      <c r="A52" s="47" t="s">
        <v>311</v>
      </c>
      <c r="B52" s="4" t="s">
        <v>82</v>
      </c>
      <c r="C52" s="4">
        <v>200</v>
      </c>
      <c r="D52" s="13">
        <v>16500</v>
      </c>
      <c r="E52" s="13"/>
      <c r="F52" s="13">
        <f t="shared" si="3"/>
        <v>16500</v>
      </c>
    </row>
    <row r="53" spans="1:6" ht="47.25" customHeight="1">
      <c r="A53" s="47" t="s">
        <v>312</v>
      </c>
      <c r="B53" s="4" t="s">
        <v>77</v>
      </c>
      <c r="C53" s="4">
        <v>200</v>
      </c>
      <c r="D53" s="13">
        <f>2000+40000-25000</f>
        <v>17000</v>
      </c>
      <c r="E53" s="13"/>
      <c r="F53" s="13">
        <f t="shared" si="3"/>
        <v>17000</v>
      </c>
    </row>
    <row r="54" spans="1:6" ht="33" customHeight="1">
      <c r="A54" s="47" t="s">
        <v>313</v>
      </c>
      <c r="B54" s="4" t="s">
        <v>268</v>
      </c>
      <c r="C54" s="4">
        <v>200</v>
      </c>
      <c r="D54" s="13">
        <v>13000</v>
      </c>
      <c r="E54" s="13"/>
      <c r="F54" s="13">
        <f t="shared" si="3"/>
        <v>13000</v>
      </c>
    </row>
    <row r="55" spans="1:6" ht="32.25" customHeight="1">
      <c r="A55" s="47" t="s">
        <v>314</v>
      </c>
      <c r="B55" s="4" t="s">
        <v>78</v>
      </c>
      <c r="C55" s="4">
        <v>200</v>
      </c>
      <c r="D55" s="13">
        <v>73960</v>
      </c>
      <c r="E55" s="13"/>
      <c r="F55" s="13">
        <f t="shared" si="3"/>
        <v>73960</v>
      </c>
    </row>
    <row r="56" spans="1:6" ht="32.25" customHeight="1">
      <c r="A56" s="46" t="s">
        <v>246</v>
      </c>
      <c r="B56" s="32" t="s">
        <v>247</v>
      </c>
      <c r="C56" s="32"/>
      <c r="D56" s="35">
        <f>SUM(D57:D61)</f>
        <v>4215485.220000001</v>
      </c>
      <c r="E56" s="35">
        <f>SUM(E57:E61)</f>
        <v>-44337</v>
      </c>
      <c r="F56" s="35">
        <f>SUM(F57:F61)</f>
        <v>4171148.22</v>
      </c>
    </row>
    <row r="57" spans="1:6" ht="63" customHeight="1">
      <c r="A57" s="55" t="s">
        <v>193</v>
      </c>
      <c r="B57" s="4" t="s">
        <v>445</v>
      </c>
      <c r="C57" s="4">
        <v>200</v>
      </c>
      <c r="D57" s="13">
        <v>773366.54</v>
      </c>
      <c r="E57" s="13"/>
      <c r="F57" s="13">
        <f>D57+E57</f>
        <v>773366.54</v>
      </c>
    </row>
    <row r="58" spans="1:6" ht="80.25" customHeight="1">
      <c r="A58" s="47" t="s">
        <v>296</v>
      </c>
      <c r="B58" s="4" t="s">
        <v>297</v>
      </c>
      <c r="C58" s="4">
        <v>200</v>
      </c>
      <c r="D58" s="13">
        <v>36345</v>
      </c>
      <c r="E58" s="13"/>
      <c r="F58" s="13">
        <f>D58+E58</f>
        <v>36345</v>
      </c>
    </row>
    <row r="59" spans="1:6" ht="95.25" customHeight="1">
      <c r="A59" s="47" t="s">
        <v>284</v>
      </c>
      <c r="B59" s="4" t="s">
        <v>79</v>
      </c>
      <c r="C59" s="4">
        <v>200</v>
      </c>
      <c r="D59" s="13">
        <v>316921</v>
      </c>
      <c r="E59" s="13"/>
      <c r="F59" s="13">
        <f>D59+E59</f>
        <v>316921</v>
      </c>
    </row>
    <row r="60" spans="1:6" ht="63" customHeight="1">
      <c r="A60" s="47" t="s">
        <v>351</v>
      </c>
      <c r="B60" s="4" t="s">
        <v>352</v>
      </c>
      <c r="C60" s="4">
        <v>300</v>
      </c>
      <c r="D60" s="13">
        <v>909556.35</v>
      </c>
      <c r="E60" s="13"/>
      <c r="F60" s="13">
        <f>D60+E60</f>
        <v>909556.35</v>
      </c>
    </row>
    <row r="61" spans="1:6" ht="62.25" customHeight="1">
      <c r="A61" s="47" t="s">
        <v>404</v>
      </c>
      <c r="B61" s="4" t="s">
        <v>348</v>
      </c>
      <c r="C61" s="4">
        <v>200</v>
      </c>
      <c r="D61" s="13">
        <v>2179296.33</v>
      </c>
      <c r="E61" s="13">
        <f>-29337-15000</f>
        <v>-44337</v>
      </c>
      <c r="F61" s="13">
        <f>D61+E61</f>
        <v>2134959.33</v>
      </c>
    </row>
    <row r="62" spans="1:6" ht="33" customHeight="1">
      <c r="A62" s="46" t="s">
        <v>42</v>
      </c>
      <c r="B62" s="32" t="s">
        <v>43</v>
      </c>
      <c r="C62" s="32"/>
      <c r="D62" s="35">
        <f>SUM(D63:D65)</f>
        <v>3898208.92</v>
      </c>
      <c r="E62" s="35">
        <f>SUM(E63:E65)</f>
        <v>0</v>
      </c>
      <c r="F62" s="35">
        <f>SUM(F63:F65)</f>
        <v>3898208.92</v>
      </c>
    </row>
    <row r="63" spans="1:6" ht="79.5" customHeight="1">
      <c r="A63" s="47" t="s">
        <v>98</v>
      </c>
      <c r="B63" s="4" t="s">
        <v>391</v>
      </c>
      <c r="C63" s="4">
        <v>100</v>
      </c>
      <c r="D63" s="13">
        <v>2964064</v>
      </c>
      <c r="E63" s="13"/>
      <c r="F63" s="13">
        <f>D63+E63</f>
        <v>2964064</v>
      </c>
    </row>
    <row r="64" spans="1:6" ht="48.75" customHeight="1">
      <c r="A64" s="47" t="s">
        <v>99</v>
      </c>
      <c r="B64" s="4" t="s">
        <v>391</v>
      </c>
      <c r="C64" s="4">
        <v>200</v>
      </c>
      <c r="D64" s="13">
        <v>927544.92</v>
      </c>
      <c r="E64" s="13"/>
      <c r="F64" s="13">
        <f>D64+E64</f>
        <v>927544.92</v>
      </c>
    </row>
    <row r="65" spans="1:6" ht="47.25" customHeight="1">
      <c r="A65" s="47" t="s">
        <v>270</v>
      </c>
      <c r="B65" s="4" t="s">
        <v>391</v>
      </c>
      <c r="C65" s="4">
        <v>800</v>
      </c>
      <c r="D65" s="13">
        <v>6600</v>
      </c>
      <c r="E65" s="13"/>
      <c r="F65" s="13">
        <f>D65+E65</f>
        <v>6600</v>
      </c>
    </row>
    <row r="66" spans="1:6" ht="25.5" customHeight="1">
      <c r="A66" s="46" t="s">
        <v>496</v>
      </c>
      <c r="B66" s="32" t="s">
        <v>495</v>
      </c>
      <c r="C66" s="32"/>
      <c r="D66" s="35">
        <f>D67</f>
        <v>0</v>
      </c>
      <c r="E66" s="35">
        <f>E67</f>
        <v>1117171.53</v>
      </c>
      <c r="F66" s="35">
        <f>F67</f>
        <v>1117171.53</v>
      </c>
    </row>
    <row r="67" spans="1:6" ht="79.5" customHeight="1">
      <c r="A67" s="53" t="s">
        <v>194</v>
      </c>
      <c r="B67" s="4" t="s">
        <v>192</v>
      </c>
      <c r="C67" s="4">
        <v>200</v>
      </c>
      <c r="D67" s="13">
        <v>0</v>
      </c>
      <c r="E67" s="13">
        <v>1117171.53</v>
      </c>
      <c r="F67" s="13">
        <f>D67+E67</f>
        <v>1117171.53</v>
      </c>
    </row>
    <row r="68" spans="1:6" s="19" customFormat="1" ht="39" customHeight="1">
      <c r="A68" s="17" t="s">
        <v>237</v>
      </c>
      <c r="B68" s="18" t="s">
        <v>442</v>
      </c>
      <c r="C68" s="18"/>
      <c r="D68" s="20">
        <f>D69+D76+D88+D99+D105+D108+D112</f>
        <v>43359100.1</v>
      </c>
      <c r="E68" s="20">
        <f>E69+E76+E88+E99+E105+E108+E112</f>
        <v>89980.13999999966</v>
      </c>
      <c r="F68" s="20">
        <f>F69+F76+F88+F99+F105+F108+F112</f>
        <v>43449080.24</v>
      </c>
    </row>
    <row r="69" spans="1:6" s="19" customFormat="1" ht="63" customHeight="1">
      <c r="A69" s="49" t="s">
        <v>360</v>
      </c>
      <c r="B69" s="32" t="s">
        <v>361</v>
      </c>
      <c r="C69" s="32"/>
      <c r="D69" s="34">
        <f>SUM(D70:D75)</f>
        <v>7655191.93</v>
      </c>
      <c r="E69" s="34">
        <f>SUM(E70:E75)</f>
        <v>19980.14</v>
      </c>
      <c r="F69" s="34">
        <f>SUM(F70:F75)</f>
        <v>7675172.07</v>
      </c>
    </row>
    <row r="70" spans="1:6" ht="81" customHeight="1">
      <c r="A70" s="50" t="s">
        <v>34</v>
      </c>
      <c r="B70" s="4" t="s">
        <v>443</v>
      </c>
      <c r="C70" s="4">
        <v>100</v>
      </c>
      <c r="D70" s="13">
        <f>3865601-104039+39060</f>
        <v>3800622</v>
      </c>
      <c r="E70" s="13">
        <v>2000</v>
      </c>
      <c r="F70" s="13">
        <f aca="true" t="shared" si="4" ref="F70:F75">D70+E70</f>
        <v>3802622</v>
      </c>
    </row>
    <row r="71" spans="1:6" ht="47.25" customHeight="1">
      <c r="A71" s="50" t="s">
        <v>116</v>
      </c>
      <c r="B71" s="4" t="s">
        <v>443</v>
      </c>
      <c r="C71" s="4">
        <v>200</v>
      </c>
      <c r="D71" s="13">
        <v>1654045.93</v>
      </c>
      <c r="E71" s="14">
        <f>3850+16130.14-2000</f>
        <v>17980.14</v>
      </c>
      <c r="F71" s="13">
        <f t="shared" si="4"/>
        <v>1672026.0699999998</v>
      </c>
    </row>
    <row r="72" spans="1:6" ht="48.75" customHeight="1">
      <c r="A72" s="50" t="s">
        <v>33</v>
      </c>
      <c r="B72" s="4" t="s">
        <v>443</v>
      </c>
      <c r="C72" s="4">
        <v>800</v>
      </c>
      <c r="D72" s="13">
        <f>47250+2500</f>
        <v>49750</v>
      </c>
      <c r="E72" s="13"/>
      <c r="F72" s="13">
        <f t="shared" si="4"/>
        <v>49750</v>
      </c>
    </row>
    <row r="73" spans="1:6" ht="48.75" customHeight="1">
      <c r="A73" s="47" t="s">
        <v>307</v>
      </c>
      <c r="B73" s="4" t="s">
        <v>285</v>
      </c>
      <c r="C73" s="4">
        <v>200</v>
      </c>
      <c r="D73" s="13">
        <v>146693</v>
      </c>
      <c r="E73" s="13"/>
      <c r="F73" s="13">
        <f t="shared" si="4"/>
        <v>146693</v>
      </c>
    </row>
    <row r="74" spans="1:6" ht="79.5" customHeight="1">
      <c r="A74" s="47" t="s">
        <v>301</v>
      </c>
      <c r="B74" s="4" t="s">
        <v>444</v>
      </c>
      <c r="C74" s="4">
        <v>100</v>
      </c>
      <c r="D74" s="13">
        <v>104039</v>
      </c>
      <c r="E74" s="13"/>
      <c r="F74" s="13">
        <f t="shared" si="4"/>
        <v>104039</v>
      </c>
    </row>
    <row r="75" spans="1:6" ht="96" customHeight="1">
      <c r="A75" s="47" t="s">
        <v>117</v>
      </c>
      <c r="B75" s="4" t="s">
        <v>291</v>
      </c>
      <c r="C75" s="4">
        <v>100</v>
      </c>
      <c r="D75" s="13">
        <v>1900042</v>
      </c>
      <c r="E75" s="13"/>
      <c r="F75" s="13">
        <f t="shared" si="4"/>
        <v>1900042</v>
      </c>
    </row>
    <row r="76" spans="1:6" ht="30" customHeight="1">
      <c r="A76" s="46" t="s">
        <v>362</v>
      </c>
      <c r="B76" s="32" t="s">
        <v>363</v>
      </c>
      <c r="C76" s="32"/>
      <c r="D76" s="35">
        <f>SUM(D77:D87)</f>
        <v>19100330.25</v>
      </c>
      <c r="E76" s="35">
        <f>SUM(E77:E87)</f>
        <v>70000</v>
      </c>
      <c r="F76" s="35">
        <f>SUM(F77:F87)</f>
        <v>19170330.25</v>
      </c>
    </row>
    <row r="77" spans="1:6" ht="80.25" customHeight="1">
      <c r="A77" s="50" t="s">
        <v>164</v>
      </c>
      <c r="B77" s="4" t="s">
        <v>175</v>
      </c>
      <c r="C77" s="4">
        <v>600</v>
      </c>
      <c r="D77" s="13">
        <v>9169409.73</v>
      </c>
      <c r="E77" s="13">
        <v>70000</v>
      </c>
      <c r="F77" s="13">
        <f aca="true" t="shared" si="5" ref="F77:F87">D77+E77</f>
        <v>9239409.73</v>
      </c>
    </row>
    <row r="78" spans="1:6" ht="93.75" customHeight="1">
      <c r="A78" s="62" t="s">
        <v>356</v>
      </c>
      <c r="B78" s="4" t="s">
        <v>210</v>
      </c>
      <c r="C78" s="4">
        <v>600</v>
      </c>
      <c r="D78" s="13">
        <v>73173.02</v>
      </c>
      <c r="E78" s="13"/>
      <c r="F78" s="13">
        <f t="shared" si="5"/>
        <v>73173.02</v>
      </c>
    </row>
    <row r="79" spans="1:6" ht="79.5" customHeight="1">
      <c r="A79" s="50" t="s">
        <v>166</v>
      </c>
      <c r="B79" s="4" t="s">
        <v>165</v>
      </c>
      <c r="C79" s="4">
        <v>600</v>
      </c>
      <c r="D79" s="13">
        <v>937100</v>
      </c>
      <c r="E79" s="13"/>
      <c r="F79" s="13">
        <f t="shared" si="5"/>
        <v>937100</v>
      </c>
    </row>
    <row r="80" spans="1:6" ht="111.75" customHeight="1">
      <c r="A80" s="50" t="s">
        <v>107</v>
      </c>
      <c r="B80" s="4" t="s">
        <v>431</v>
      </c>
      <c r="C80" s="4">
        <v>600</v>
      </c>
      <c r="D80" s="13">
        <v>12900</v>
      </c>
      <c r="E80" s="13"/>
      <c r="F80" s="13">
        <f t="shared" si="5"/>
        <v>12900</v>
      </c>
    </row>
    <row r="81" spans="1:6" ht="93.75" customHeight="1">
      <c r="A81" s="50" t="s">
        <v>400</v>
      </c>
      <c r="B81" s="4" t="s">
        <v>167</v>
      </c>
      <c r="C81" s="4">
        <v>600</v>
      </c>
      <c r="D81" s="13">
        <v>2176326.38</v>
      </c>
      <c r="E81" s="14"/>
      <c r="F81" s="13">
        <f t="shared" si="5"/>
        <v>2176326.38</v>
      </c>
    </row>
    <row r="82" spans="1:6" ht="111" customHeight="1">
      <c r="A82" s="50" t="s">
        <v>2</v>
      </c>
      <c r="B82" s="4" t="s">
        <v>432</v>
      </c>
      <c r="C82" s="4">
        <v>600</v>
      </c>
      <c r="D82" s="13">
        <v>23673.62</v>
      </c>
      <c r="E82" s="13"/>
      <c r="F82" s="13">
        <f t="shared" si="5"/>
        <v>23673.62</v>
      </c>
    </row>
    <row r="83" spans="1:6" ht="93.75" customHeight="1">
      <c r="A83" s="50" t="s">
        <v>134</v>
      </c>
      <c r="B83" s="4" t="s">
        <v>401</v>
      </c>
      <c r="C83" s="4">
        <v>600</v>
      </c>
      <c r="D83" s="13">
        <v>1276139.26</v>
      </c>
      <c r="E83" s="13"/>
      <c r="F83" s="13">
        <f t="shared" si="5"/>
        <v>1276139.26</v>
      </c>
    </row>
    <row r="84" spans="1:6" ht="109.5" customHeight="1">
      <c r="A84" s="50" t="s">
        <v>179</v>
      </c>
      <c r="B84" s="4" t="s">
        <v>433</v>
      </c>
      <c r="C84" s="4">
        <v>600</v>
      </c>
      <c r="D84" s="13">
        <v>10760.74</v>
      </c>
      <c r="E84" s="13"/>
      <c r="F84" s="13">
        <f t="shared" si="5"/>
        <v>10760.74</v>
      </c>
    </row>
    <row r="85" spans="1:6" ht="82.5" customHeight="1">
      <c r="A85" s="50" t="s">
        <v>405</v>
      </c>
      <c r="B85" s="4" t="s">
        <v>402</v>
      </c>
      <c r="C85" s="4">
        <v>600</v>
      </c>
      <c r="D85" s="13">
        <v>2673046.5</v>
      </c>
      <c r="E85" s="13"/>
      <c r="F85" s="13">
        <f t="shared" si="5"/>
        <v>2673046.5</v>
      </c>
    </row>
    <row r="86" spans="1:6" ht="95.25" customHeight="1">
      <c r="A86" s="50" t="s">
        <v>260</v>
      </c>
      <c r="B86" s="4" t="s">
        <v>41</v>
      </c>
      <c r="C86" s="4">
        <v>600</v>
      </c>
      <c r="D86" s="13">
        <v>30130.5</v>
      </c>
      <c r="E86" s="13"/>
      <c r="F86" s="13">
        <f t="shared" si="5"/>
        <v>30130.5</v>
      </c>
    </row>
    <row r="87" spans="1:6" ht="82.5" customHeight="1">
      <c r="A87" s="50" t="s">
        <v>413</v>
      </c>
      <c r="B87" s="4" t="s">
        <v>414</v>
      </c>
      <c r="C87" s="4">
        <v>600</v>
      </c>
      <c r="D87" s="13">
        <v>2717670.5</v>
      </c>
      <c r="E87" s="13"/>
      <c r="F87" s="13">
        <f t="shared" si="5"/>
        <v>2717670.5</v>
      </c>
    </row>
    <row r="88" spans="1:6" ht="32.25" customHeight="1">
      <c r="A88" s="51" t="s">
        <v>364</v>
      </c>
      <c r="B88" s="32" t="s">
        <v>365</v>
      </c>
      <c r="C88" s="32"/>
      <c r="D88" s="35">
        <f>SUM(D89:D98)</f>
        <v>9174779.63</v>
      </c>
      <c r="E88" s="35">
        <f>SUM(E89:E98)</f>
        <v>-506200</v>
      </c>
      <c r="F88" s="35">
        <f>SUM(F89:F98)</f>
        <v>8668579.63</v>
      </c>
    </row>
    <row r="89" spans="1:6" ht="111.75" customHeight="1">
      <c r="A89" s="50" t="s">
        <v>302</v>
      </c>
      <c r="B89" s="4" t="s">
        <v>174</v>
      </c>
      <c r="C89" s="4">
        <v>100</v>
      </c>
      <c r="D89" s="13">
        <v>2999953.68</v>
      </c>
      <c r="E89" s="14"/>
      <c r="F89" s="13">
        <f aca="true" t="shared" si="6" ref="F89:F98">D89+E89</f>
        <v>2999953.68</v>
      </c>
    </row>
    <row r="90" spans="1:6" ht="78.75" customHeight="1">
      <c r="A90" s="50" t="s">
        <v>315</v>
      </c>
      <c r="B90" s="4" t="s">
        <v>174</v>
      </c>
      <c r="C90" s="4">
        <v>200</v>
      </c>
      <c r="D90" s="13">
        <v>1013350</v>
      </c>
      <c r="E90" s="14">
        <v>-50000</v>
      </c>
      <c r="F90" s="13">
        <f t="shared" si="6"/>
        <v>963350</v>
      </c>
    </row>
    <row r="91" spans="1:6" ht="78.75" customHeight="1">
      <c r="A91" s="50" t="s">
        <v>471</v>
      </c>
      <c r="B91" s="4" t="s">
        <v>174</v>
      </c>
      <c r="C91" s="4">
        <v>800</v>
      </c>
      <c r="D91" s="13">
        <v>10600</v>
      </c>
      <c r="E91" s="14"/>
      <c r="F91" s="13">
        <f>D91+E91</f>
        <v>10600</v>
      </c>
    </row>
    <row r="92" spans="1:6" ht="78.75" customHeight="1">
      <c r="A92" s="50" t="s">
        <v>191</v>
      </c>
      <c r="B92" s="4" t="s">
        <v>184</v>
      </c>
      <c r="C92" s="4">
        <v>200</v>
      </c>
      <c r="D92" s="13">
        <v>406200</v>
      </c>
      <c r="E92" s="14">
        <v>-406200</v>
      </c>
      <c r="F92" s="13">
        <f t="shared" si="6"/>
        <v>0</v>
      </c>
    </row>
    <row r="93" spans="1:6" ht="126.75" customHeight="1">
      <c r="A93" s="82" t="s">
        <v>118</v>
      </c>
      <c r="B93" s="60" t="s">
        <v>403</v>
      </c>
      <c r="C93" s="4">
        <v>100</v>
      </c>
      <c r="D93" s="13">
        <v>47446.32</v>
      </c>
      <c r="E93" s="13"/>
      <c r="F93" s="13">
        <f t="shared" si="6"/>
        <v>47446.32</v>
      </c>
    </row>
    <row r="94" spans="1:6" ht="97.5" customHeight="1">
      <c r="A94" s="59" t="s">
        <v>35</v>
      </c>
      <c r="B94" s="60" t="s">
        <v>100</v>
      </c>
      <c r="C94" s="4">
        <v>100</v>
      </c>
      <c r="D94" s="13">
        <f>1626705-57760.74</f>
        <v>1568944.26</v>
      </c>
      <c r="E94" s="13"/>
      <c r="F94" s="13">
        <f t="shared" si="6"/>
        <v>1568944.26</v>
      </c>
    </row>
    <row r="95" spans="1:6" ht="78.75" customHeight="1">
      <c r="A95" s="59" t="s">
        <v>119</v>
      </c>
      <c r="B95" s="60" t="s">
        <v>100</v>
      </c>
      <c r="C95" s="4">
        <v>200</v>
      </c>
      <c r="D95" s="13">
        <v>770505.65</v>
      </c>
      <c r="E95" s="13"/>
      <c r="F95" s="13">
        <f t="shared" si="6"/>
        <v>770505.65</v>
      </c>
    </row>
    <row r="96" spans="1:6" ht="95.25" customHeight="1">
      <c r="A96" s="59" t="s">
        <v>303</v>
      </c>
      <c r="B96" s="60" t="s">
        <v>434</v>
      </c>
      <c r="C96" s="4">
        <v>100</v>
      </c>
      <c r="D96" s="13">
        <v>57760.74</v>
      </c>
      <c r="E96" s="13"/>
      <c r="F96" s="13">
        <f t="shared" si="6"/>
        <v>57760.74</v>
      </c>
    </row>
    <row r="97" spans="1:6" ht="96" customHeight="1">
      <c r="A97" s="50" t="s">
        <v>304</v>
      </c>
      <c r="B97" s="4" t="s">
        <v>127</v>
      </c>
      <c r="C97" s="4">
        <v>100</v>
      </c>
      <c r="D97" s="13">
        <v>2200018.98</v>
      </c>
      <c r="E97" s="13"/>
      <c r="F97" s="13">
        <f t="shared" si="6"/>
        <v>2200018.98</v>
      </c>
    </row>
    <row r="98" spans="1:6" ht="33" customHeight="1">
      <c r="A98" s="50" t="s">
        <v>502</v>
      </c>
      <c r="B98" s="4" t="s">
        <v>202</v>
      </c>
      <c r="C98" s="4">
        <v>200</v>
      </c>
      <c r="D98" s="13">
        <v>100000</v>
      </c>
      <c r="E98" s="13">
        <v>-50000</v>
      </c>
      <c r="F98" s="13">
        <f t="shared" si="6"/>
        <v>50000</v>
      </c>
    </row>
    <row r="99" spans="1:6" ht="51.75" customHeight="1">
      <c r="A99" s="46" t="s">
        <v>366</v>
      </c>
      <c r="B99" s="32" t="s">
        <v>367</v>
      </c>
      <c r="C99" s="32"/>
      <c r="D99" s="35">
        <f>SUM(D100:D104)</f>
        <v>2917187.29</v>
      </c>
      <c r="E99" s="35">
        <f>SUM(E100:E104)</f>
        <v>0</v>
      </c>
      <c r="F99" s="35">
        <f>SUM(F100:F104)</f>
        <v>2917187.29</v>
      </c>
    </row>
    <row r="100" spans="1:6" ht="63.75" customHeight="1">
      <c r="A100" s="50" t="s">
        <v>497</v>
      </c>
      <c r="B100" s="4" t="s">
        <v>229</v>
      </c>
      <c r="C100" s="4">
        <v>100</v>
      </c>
      <c r="D100" s="13">
        <f>1491148-30213.19</f>
        <v>1460934.81</v>
      </c>
      <c r="E100" s="13"/>
      <c r="F100" s="13">
        <f>D100+E100</f>
        <v>1460934.81</v>
      </c>
    </row>
    <row r="101" spans="1:6" ht="31.5" customHeight="1">
      <c r="A101" s="50" t="s">
        <v>498</v>
      </c>
      <c r="B101" s="4" t="s">
        <v>229</v>
      </c>
      <c r="C101" s="4">
        <v>200</v>
      </c>
      <c r="D101" s="13">
        <v>875783.77</v>
      </c>
      <c r="E101" s="13"/>
      <c r="F101" s="13">
        <f>D101+E101</f>
        <v>875783.77</v>
      </c>
    </row>
    <row r="102" spans="1:6" ht="30.75" customHeight="1">
      <c r="A102" s="50" t="s">
        <v>499</v>
      </c>
      <c r="B102" s="4" t="s">
        <v>229</v>
      </c>
      <c r="C102" s="4">
        <v>800</v>
      </c>
      <c r="D102" s="13">
        <f>31604+1000</f>
        <v>32604</v>
      </c>
      <c r="E102" s="13"/>
      <c r="F102" s="13">
        <f>D102+E102</f>
        <v>32604</v>
      </c>
    </row>
    <row r="103" spans="1:6" ht="78.75" customHeight="1">
      <c r="A103" s="50" t="s">
        <v>500</v>
      </c>
      <c r="B103" s="60" t="s">
        <v>288</v>
      </c>
      <c r="C103" s="4">
        <v>100</v>
      </c>
      <c r="D103" s="13">
        <v>30213.19</v>
      </c>
      <c r="E103" s="13"/>
      <c r="F103" s="13">
        <f>D103+E103</f>
        <v>30213.19</v>
      </c>
    </row>
    <row r="104" spans="1:6" ht="94.5" customHeight="1">
      <c r="A104" s="50" t="s">
        <v>304</v>
      </c>
      <c r="B104" s="4" t="s">
        <v>128</v>
      </c>
      <c r="C104" s="4">
        <v>100</v>
      </c>
      <c r="D104" s="13">
        <v>517651.52</v>
      </c>
      <c r="E104" s="13"/>
      <c r="F104" s="13">
        <f>D104+E104</f>
        <v>517651.52</v>
      </c>
    </row>
    <row r="105" spans="1:6" ht="50.25" customHeight="1">
      <c r="A105" s="46" t="s">
        <v>448</v>
      </c>
      <c r="B105" s="32" t="s">
        <v>449</v>
      </c>
      <c r="C105" s="32"/>
      <c r="D105" s="83">
        <f>SUM(D106:D107)</f>
        <v>4511611</v>
      </c>
      <c r="E105" s="83">
        <f>SUM(E106:E107)</f>
        <v>-4421957</v>
      </c>
      <c r="F105" s="83">
        <f>SUM(F106:F107)</f>
        <v>89654</v>
      </c>
    </row>
    <row r="106" spans="1:6" ht="66" customHeight="1">
      <c r="A106" s="50" t="s">
        <v>446</v>
      </c>
      <c r="B106" s="5" t="s">
        <v>447</v>
      </c>
      <c r="C106" s="4">
        <v>200</v>
      </c>
      <c r="D106" s="13">
        <v>89654</v>
      </c>
      <c r="E106" s="13"/>
      <c r="F106" s="14">
        <f>D106+E106</f>
        <v>89654</v>
      </c>
    </row>
    <row r="107" spans="1:6" s="21" customFormat="1" ht="48.75" customHeight="1">
      <c r="A107" s="53" t="s">
        <v>469</v>
      </c>
      <c r="B107" s="4" t="s">
        <v>470</v>
      </c>
      <c r="C107" s="5">
        <v>600</v>
      </c>
      <c r="D107" s="14">
        <v>4421957</v>
      </c>
      <c r="E107" s="14">
        <v>-4421957</v>
      </c>
      <c r="F107" s="14">
        <f>D107+E107</f>
        <v>0</v>
      </c>
    </row>
    <row r="108" spans="1:7" ht="22.5" customHeight="1">
      <c r="A108" s="46" t="s">
        <v>485</v>
      </c>
      <c r="B108" s="32" t="s">
        <v>478</v>
      </c>
      <c r="C108" s="32"/>
      <c r="D108" s="83">
        <f>SUM(D109:D111)</f>
        <v>0</v>
      </c>
      <c r="E108" s="83">
        <f>SUM(E109:E111)</f>
        <v>506200</v>
      </c>
      <c r="F108" s="83">
        <f>SUM(F109:F111)</f>
        <v>506200</v>
      </c>
      <c r="G108" s="21"/>
    </row>
    <row r="109" spans="1:6" s="21" customFormat="1" ht="66.75" customHeight="1">
      <c r="A109" s="50" t="s">
        <v>487</v>
      </c>
      <c r="B109" s="4" t="s">
        <v>480</v>
      </c>
      <c r="C109" s="4">
        <v>200</v>
      </c>
      <c r="D109" s="14">
        <v>0</v>
      </c>
      <c r="E109" s="14">
        <v>406200</v>
      </c>
      <c r="F109" s="14">
        <f>D109+E109</f>
        <v>406200</v>
      </c>
    </row>
    <row r="110" spans="1:6" s="21" customFormat="1" ht="82.5" customHeight="1">
      <c r="A110" s="50" t="s">
        <v>489</v>
      </c>
      <c r="B110" s="5" t="s">
        <v>488</v>
      </c>
      <c r="C110" s="5">
        <v>200</v>
      </c>
      <c r="D110" s="14">
        <v>0</v>
      </c>
      <c r="E110" s="14">
        <v>50000</v>
      </c>
      <c r="F110" s="14">
        <f>D110+E110</f>
        <v>50000</v>
      </c>
    </row>
    <row r="111" spans="1:6" s="21" customFormat="1" ht="33.75" customHeight="1">
      <c r="A111" s="50" t="s">
        <v>502</v>
      </c>
      <c r="B111" s="4" t="s">
        <v>479</v>
      </c>
      <c r="C111" s="4">
        <v>200</v>
      </c>
      <c r="D111" s="14">
        <v>0</v>
      </c>
      <c r="E111" s="14">
        <v>50000</v>
      </c>
      <c r="F111" s="14">
        <f>D111+E111</f>
        <v>50000</v>
      </c>
    </row>
    <row r="112" spans="1:7" ht="22.5" customHeight="1">
      <c r="A112" s="46" t="s">
        <v>494</v>
      </c>
      <c r="B112" s="32" t="s">
        <v>493</v>
      </c>
      <c r="C112" s="32"/>
      <c r="D112" s="83">
        <f>D113</f>
        <v>0</v>
      </c>
      <c r="E112" s="83">
        <f>E113</f>
        <v>4421957</v>
      </c>
      <c r="F112" s="83">
        <f>F113</f>
        <v>4421957</v>
      </c>
      <c r="G112" s="21"/>
    </row>
    <row r="113" spans="1:6" s="21" customFormat="1" ht="48.75" customHeight="1">
      <c r="A113" s="53" t="s">
        <v>469</v>
      </c>
      <c r="B113" s="5" t="s">
        <v>470</v>
      </c>
      <c r="C113" s="5">
        <v>600</v>
      </c>
      <c r="D113" s="14">
        <v>0</v>
      </c>
      <c r="E113" s="14">
        <v>4421957</v>
      </c>
      <c r="F113" s="14">
        <f>D113+E113</f>
        <v>4421957</v>
      </c>
    </row>
    <row r="114" spans="1:6" s="19" customFormat="1" ht="55.5" customHeight="1">
      <c r="A114" s="17" t="s">
        <v>501</v>
      </c>
      <c r="B114" s="18" t="s">
        <v>230</v>
      </c>
      <c r="C114" s="18"/>
      <c r="D114" s="20">
        <f>D115+D125+D134+D138+D141+D160</f>
        <v>40022242.25</v>
      </c>
      <c r="E114" s="20">
        <f>E115+E125+E134+E138+E141+E160</f>
        <v>0</v>
      </c>
      <c r="F114" s="20">
        <f>F115+F125+F134+F138+F141+F160</f>
        <v>40022242.25</v>
      </c>
    </row>
    <row r="115" spans="1:6" s="19" customFormat="1" ht="32.25" customHeight="1">
      <c r="A115" s="49" t="s">
        <v>368</v>
      </c>
      <c r="B115" s="36" t="s">
        <v>369</v>
      </c>
      <c r="C115" s="36"/>
      <c r="D115" s="37">
        <f>SUM(D116:D124)</f>
        <v>4698658.26</v>
      </c>
      <c r="E115" s="37">
        <f>SUM(E116:E124)</f>
        <v>0</v>
      </c>
      <c r="F115" s="37">
        <f>SUM(F116:F124)</f>
        <v>4698658.26</v>
      </c>
    </row>
    <row r="116" spans="1:6" ht="32.25" customHeight="1">
      <c r="A116" s="50" t="s">
        <v>387</v>
      </c>
      <c r="B116" s="4" t="s">
        <v>133</v>
      </c>
      <c r="C116" s="4">
        <v>800</v>
      </c>
      <c r="D116" s="13">
        <v>100000</v>
      </c>
      <c r="E116" s="13"/>
      <c r="F116" s="13">
        <f aca="true" t="shared" si="7" ref="F116:F124">D116+E116</f>
        <v>100000</v>
      </c>
    </row>
    <row r="117" spans="1:6" ht="62.25" customHeight="1">
      <c r="A117" s="47" t="s">
        <v>415</v>
      </c>
      <c r="B117" s="4" t="s">
        <v>102</v>
      </c>
      <c r="C117" s="4">
        <v>100</v>
      </c>
      <c r="D117" s="13">
        <v>4044196.11</v>
      </c>
      <c r="E117" s="13"/>
      <c r="F117" s="13">
        <f t="shared" si="7"/>
        <v>4044196.11</v>
      </c>
    </row>
    <row r="118" spans="1:6" ht="47.25" customHeight="1">
      <c r="A118" s="47" t="s">
        <v>101</v>
      </c>
      <c r="B118" s="4" t="s">
        <v>102</v>
      </c>
      <c r="C118" s="4">
        <v>200</v>
      </c>
      <c r="D118" s="13">
        <v>141958.12</v>
      </c>
      <c r="E118" s="13"/>
      <c r="F118" s="13">
        <f t="shared" si="7"/>
        <v>141958.12</v>
      </c>
    </row>
    <row r="119" spans="1:6" ht="61.5" customHeight="1">
      <c r="A119" s="47" t="s">
        <v>394</v>
      </c>
      <c r="B119" s="4" t="s">
        <v>395</v>
      </c>
      <c r="C119" s="4">
        <v>200</v>
      </c>
      <c r="D119" s="13">
        <v>323149.65</v>
      </c>
      <c r="E119" s="13"/>
      <c r="F119" s="13">
        <f t="shared" si="7"/>
        <v>323149.65</v>
      </c>
    </row>
    <row r="120" spans="1:6" ht="81" customHeight="1">
      <c r="A120" s="52" t="s">
        <v>272</v>
      </c>
      <c r="B120" s="4" t="s">
        <v>397</v>
      </c>
      <c r="C120" s="4">
        <v>100</v>
      </c>
      <c r="D120" s="13">
        <v>13900</v>
      </c>
      <c r="E120" s="13"/>
      <c r="F120" s="13">
        <f t="shared" si="7"/>
        <v>13900</v>
      </c>
    </row>
    <row r="121" spans="1:6" ht="81" customHeight="1">
      <c r="A121" s="52" t="s">
        <v>5</v>
      </c>
      <c r="B121" s="4" t="s">
        <v>398</v>
      </c>
      <c r="C121" s="4">
        <v>100</v>
      </c>
      <c r="D121" s="13">
        <v>34000</v>
      </c>
      <c r="E121" s="13"/>
      <c r="F121" s="13">
        <f t="shared" si="7"/>
        <v>34000</v>
      </c>
    </row>
    <row r="122" spans="1:6" ht="78.75" customHeight="1">
      <c r="A122" s="52" t="s">
        <v>6</v>
      </c>
      <c r="B122" s="4" t="s">
        <v>399</v>
      </c>
      <c r="C122" s="4">
        <v>100</v>
      </c>
      <c r="D122" s="13">
        <v>12320</v>
      </c>
      <c r="E122" s="13"/>
      <c r="F122" s="13">
        <f t="shared" si="7"/>
        <v>12320</v>
      </c>
    </row>
    <row r="123" spans="1:6" ht="78.75" customHeight="1">
      <c r="A123" s="52" t="s">
        <v>7</v>
      </c>
      <c r="B123" s="4" t="s">
        <v>396</v>
      </c>
      <c r="C123" s="4">
        <v>100</v>
      </c>
      <c r="D123" s="13">
        <v>23908</v>
      </c>
      <c r="E123" s="13"/>
      <c r="F123" s="13">
        <f t="shared" si="7"/>
        <v>23908</v>
      </c>
    </row>
    <row r="124" spans="1:6" ht="32.25" customHeight="1">
      <c r="A124" s="52" t="s">
        <v>97</v>
      </c>
      <c r="B124" s="4" t="s">
        <v>383</v>
      </c>
      <c r="C124" s="4">
        <v>700</v>
      </c>
      <c r="D124" s="13">
        <v>5226.38</v>
      </c>
      <c r="E124" s="13"/>
      <c r="F124" s="13">
        <f t="shared" si="7"/>
        <v>5226.38</v>
      </c>
    </row>
    <row r="125" spans="1:6" ht="48.75" customHeight="1">
      <c r="A125" s="46" t="s">
        <v>71</v>
      </c>
      <c r="B125" s="32" t="s">
        <v>72</v>
      </c>
      <c r="C125" s="32"/>
      <c r="D125" s="35">
        <f>SUM(D126:D133)</f>
        <v>3558492.19</v>
      </c>
      <c r="E125" s="35">
        <f>SUM(E126:E133)</f>
        <v>0</v>
      </c>
      <c r="F125" s="35">
        <f>SUM(F126:F133)</f>
        <v>3558492.19</v>
      </c>
    </row>
    <row r="126" spans="1:6" ht="62.25" customHeight="1">
      <c r="A126" s="47" t="s">
        <v>415</v>
      </c>
      <c r="B126" s="4" t="s">
        <v>378</v>
      </c>
      <c r="C126" s="4">
        <v>100</v>
      </c>
      <c r="D126" s="13">
        <v>2719577</v>
      </c>
      <c r="E126" s="13"/>
      <c r="F126" s="13">
        <f aca="true" t="shared" si="8" ref="F126:F133">D126+E126</f>
        <v>2719577</v>
      </c>
    </row>
    <row r="127" spans="1:6" ht="47.25" customHeight="1">
      <c r="A127" s="47" t="s">
        <v>101</v>
      </c>
      <c r="B127" s="4" t="s">
        <v>378</v>
      </c>
      <c r="C127" s="4">
        <v>200</v>
      </c>
      <c r="D127" s="13">
        <v>112099.61</v>
      </c>
      <c r="E127" s="13"/>
      <c r="F127" s="13">
        <f t="shared" si="8"/>
        <v>112099.61</v>
      </c>
    </row>
    <row r="128" spans="1:6" ht="64.5" customHeight="1">
      <c r="A128" s="47" t="s">
        <v>66</v>
      </c>
      <c r="B128" s="4" t="s">
        <v>181</v>
      </c>
      <c r="C128" s="4">
        <v>200</v>
      </c>
      <c r="D128" s="13">
        <v>672896.58</v>
      </c>
      <c r="E128" s="13"/>
      <c r="F128" s="13">
        <f t="shared" si="8"/>
        <v>672896.58</v>
      </c>
    </row>
    <row r="129" spans="1:6" ht="32.25" customHeight="1">
      <c r="A129" s="55" t="s">
        <v>355</v>
      </c>
      <c r="B129" s="5" t="s">
        <v>61</v>
      </c>
      <c r="C129" s="4">
        <v>200</v>
      </c>
      <c r="D129" s="13">
        <v>800</v>
      </c>
      <c r="E129" s="13"/>
      <c r="F129" s="13">
        <f t="shared" si="8"/>
        <v>800</v>
      </c>
    </row>
    <row r="130" spans="1:6" ht="96" customHeight="1">
      <c r="A130" s="52" t="s">
        <v>409</v>
      </c>
      <c r="B130" s="4" t="s">
        <v>222</v>
      </c>
      <c r="C130" s="4">
        <v>100</v>
      </c>
      <c r="D130" s="13">
        <v>13300</v>
      </c>
      <c r="E130" s="13"/>
      <c r="F130" s="13">
        <f t="shared" si="8"/>
        <v>13300</v>
      </c>
    </row>
    <row r="131" spans="1:6" ht="96" customHeight="1">
      <c r="A131" s="52" t="s">
        <v>163</v>
      </c>
      <c r="B131" s="4" t="s">
        <v>223</v>
      </c>
      <c r="C131" s="4">
        <v>100</v>
      </c>
      <c r="D131" s="13">
        <v>13300</v>
      </c>
      <c r="E131" s="13"/>
      <c r="F131" s="13">
        <f t="shared" si="8"/>
        <v>13300</v>
      </c>
    </row>
    <row r="132" spans="1:6" ht="97.5" customHeight="1">
      <c r="A132" s="52" t="s">
        <v>123</v>
      </c>
      <c r="B132" s="4" t="s">
        <v>224</v>
      </c>
      <c r="C132" s="4">
        <v>100</v>
      </c>
      <c r="D132" s="13">
        <v>13260</v>
      </c>
      <c r="E132" s="13"/>
      <c r="F132" s="13">
        <f t="shared" si="8"/>
        <v>13260</v>
      </c>
    </row>
    <row r="133" spans="1:6" ht="96" customHeight="1">
      <c r="A133" s="52" t="s">
        <v>221</v>
      </c>
      <c r="B133" s="4" t="s">
        <v>225</v>
      </c>
      <c r="C133" s="4">
        <v>100</v>
      </c>
      <c r="D133" s="13">
        <v>13259</v>
      </c>
      <c r="E133" s="13"/>
      <c r="F133" s="13">
        <f t="shared" si="8"/>
        <v>13259</v>
      </c>
    </row>
    <row r="134" spans="1:6" ht="31.5" customHeight="1">
      <c r="A134" s="51" t="s">
        <v>73</v>
      </c>
      <c r="B134" s="32" t="s">
        <v>74</v>
      </c>
      <c r="C134" s="32"/>
      <c r="D134" s="35">
        <f>SUM(D135:D137)</f>
        <v>2156724.49</v>
      </c>
      <c r="E134" s="35">
        <f>SUM(E135:E137)</f>
        <v>0</v>
      </c>
      <c r="F134" s="35">
        <f>SUM(F135:F137)</f>
        <v>2156724.49</v>
      </c>
    </row>
    <row r="135" spans="1:6" ht="62.25" customHeight="1">
      <c r="A135" s="47" t="s">
        <v>415</v>
      </c>
      <c r="B135" s="4" t="s">
        <v>226</v>
      </c>
      <c r="C135" s="4">
        <v>100</v>
      </c>
      <c r="D135" s="13">
        <v>1949900</v>
      </c>
      <c r="E135" s="13"/>
      <c r="F135" s="13">
        <f>D135+E135</f>
        <v>1949900</v>
      </c>
    </row>
    <row r="136" spans="1:6" ht="47.25" customHeight="1">
      <c r="A136" s="47" t="s">
        <v>101</v>
      </c>
      <c r="B136" s="4" t="s">
        <v>226</v>
      </c>
      <c r="C136" s="4">
        <v>200</v>
      </c>
      <c r="D136" s="13">
        <v>189524.49</v>
      </c>
      <c r="E136" s="13"/>
      <c r="F136" s="13">
        <f>D136+E136</f>
        <v>189524.49</v>
      </c>
    </row>
    <row r="137" spans="1:6" ht="31.5" customHeight="1">
      <c r="A137" s="47" t="s">
        <v>393</v>
      </c>
      <c r="B137" s="4" t="s">
        <v>226</v>
      </c>
      <c r="C137" s="4">
        <v>800</v>
      </c>
      <c r="D137" s="13">
        <v>17300</v>
      </c>
      <c r="E137" s="13"/>
      <c r="F137" s="13">
        <f>D137+E137</f>
        <v>17300</v>
      </c>
    </row>
    <row r="138" spans="1:6" ht="78.75" customHeight="1">
      <c r="A138" s="51" t="s">
        <v>83</v>
      </c>
      <c r="B138" s="32" t="s">
        <v>84</v>
      </c>
      <c r="C138" s="32"/>
      <c r="D138" s="35">
        <f>SUM(D139:D140)</f>
        <v>4698386.28</v>
      </c>
      <c r="E138" s="35">
        <f>SUM(E139:E140)</f>
        <v>0</v>
      </c>
      <c r="F138" s="35">
        <f>SUM(F139:F140)</f>
        <v>4698386.28</v>
      </c>
    </row>
    <row r="139" spans="1:6" ht="66.75" customHeight="1">
      <c r="A139" s="47" t="s">
        <v>415</v>
      </c>
      <c r="B139" s="4" t="s">
        <v>227</v>
      </c>
      <c r="C139" s="4">
        <v>100</v>
      </c>
      <c r="D139" s="13">
        <v>4509630</v>
      </c>
      <c r="E139" s="13"/>
      <c r="F139" s="13">
        <f>D139+E139</f>
        <v>4509630</v>
      </c>
    </row>
    <row r="140" spans="1:6" ht="50.25" customHeight="1">
      <c r="A140" s="47" t="s">
        <v>101</v>
      </c>
      <c r="B140" s="4" t="s">
        <v>227</v>
      </c>
      <c r="C140" s="4">
        <v>200</v>
      </c>
      <c r="D140" s="13">
        <v>188756.28</v>
      </c>
      <c r="E140" s="13"/>
      <c r="F140" s="13">
        <f>D140+E140</f>
        <v>188756.28</v>
      </c>
    </row>
    <row r="141" spans="1:6" ht="48.75" customHeight="1">
      <c r="A141" s="51" t="s">
        <v>85</v>
      </c>
      <c r="B141" s="32" t="s">
        <v>86</v>
      </c>
      <c r="C141" s="32"/>
      <c r="D141" s="35">
        <f>SUM(D142:D159)</f>
        <v>15156094.25</v>
      </c>
      <c r="E141" s="35">
        <f>SUM(E142:E159)</f>
        <v>0</v>
      </c>
      <c r="F141" s="35">
        <f>SUM(F142:F159)</f>
        <v>15156094.25</v>
      </c>
    </row>
    <row r="142" spans="1:6" s="21" customFormat="1" ht="64.5" customHeight="1">
      <c r="A142" s="53" t="s">
        <v>148</v>
      </c>
      <c r="B142" s="4" t="s">
        <v>147</v>
      </c>
      <c r="C142" s="4">
        <v>100</v>
      </c>
      <c r="D142" s="14">
        <v>1283890</v>
      </c>
      <c r="E142" s="14"/>
      <c r="F142" s="13">
        <f aca="true" t="shared" si="9" ref="F142:F159">D142+E142</f>
        <v>1283890</v>
      </c>
    </row>
    <row r="143" spans="1:6" ht="62.25" customHeight="1">
      <c r="A143" s="47" t="s">
        <v>415</v>
      </c>
      <c r="B143" s="4" t="s">
        <v>228</v>
      </c>
      <c r="C143" s="4">
        <v>100</v>
      </c>
      <c r="D143" s="13">
        <f>12017976-1705672</f>
        <v>10312304</v>
      </c>
      <c r="E143" s="13"/>
      <c r="F143" s="13">
        <f t="shared" si="9"/>
        <v>10312304</v>
      </c>
    </row>
    <row r="144" spans="1:6" ht="47.25" customHeight="1">
      <c r="A144" s="47" t="s">
        <v>101</v>
      </c>
      <c r="B144" s="4" t="s">
        <v>228</v>
      </c>
      <c r="C144" s="4">
        <v>200</v>
      </c>
      <c r="D144" s="13">
        <v>1006551.25</v>
      </c>
      <c r="E144" s="13">
        <v>-5116</v>
      </c>
      <c r="F144" s="13">
        <f t="shared" si="9"/>
        <v>1001435.25</v>
      </c>
    </row>
    <row r="145" spans="1:6" ht="30.75" customHeight="1">
      <c r="A145" s="47" t="s">
        <v>393</v>
      </c>
      <c r="B145" s="4" t="s">
        <v>228</v>
      </c>
      <c r="C145" s="4">
        <v>800</v>
      </c>
      <c r="D145" s="13">
        <v>23078</v>
      </c>
      <c r="E145" s="13">
        <v>5116</v>
      </c>
      <c r="F145" s="13">
        <f t="shared" si="9"/>
        <v>28194</v>
      </c>
    </row>
    <row r="146" spans="1:6" ht="78.75" customHeight="1">
      <c r="A146" s="52" t="s">
        <v>108</v>
      </c>
      <c r="B146" s="4" t="s">
        <v>109</v>
      </c>
      <c r="C146" s="4">
        <v>200</v>
      </c>
      <c r="D146" s="13">
        <f>65000-5000</f>
        <v>60000</v>
      </c>
      <c r="E146" s="13"/>
      <c r="F146" s="13">
        <f t="shared" si="9"/>
        <v>60000</v>
      </c>
    </row>
    <row r="147" spans="1:6" ht="47.25" customHeight="1">
      <c r="A147" s="52" t="s">
        <v>289</v>
      </c>
      <c r="B147" s="4" t="s">
        <v>290</v>
      </c>
      <c r="C147" s="4">
        <v>200</v>
      </c>
      <c r="D147" s="13">
        <v>300692</v>
      </c>
      <c r="E147" s="13"/>
      <c r="F147" s="13">
        <f t="shared" si="9"/>
        <v>300692</v>
      </c>
    </row>
    <row r="148" spans="1:6" ht="32.25" customHeight="1">
      <c r="A148" s="47" t="s">
        <v>14</v>
      </c>
      <c r="B148" s="4" t="s">
        <v>15</v>
      </c>
      <c r="C148" s="4">
        <v>200</v>
      </c>
      <c r="D148" s="13">
        <v>348400</v>
      </c>
      <c r="E148" s="13"/>
      <c r="F148" s="13">
        <f t="shared" si="9"/>
        <v>348400</v>
      </c>
    </row>
    <row r="149" spans="1:6" s="21" customFormat="1" ht="45.75" customHeight="1">
      <c r="A149" s="55" t="s">
        <v>203</v>
      </c>
      <c r="B149" s="5" t="s">
        <v>15</v>
      </c>
      <c r="C149" s="5">
        <v>600</v>
      </c>
      <c r="D149" s="14">
        <v>6000</v>
      </c>
      <c r="E149" s="14"/>
      <c r="F149" s="13">
        <f t="shared" si="9"/>
        <v>6000</v>
      </c>
    </row>
    <row r="150" spans="1:6" ht="47.25" customHeight="1">
      <c r="A150" s="47" t="s">
        <v>386</v>
      </c>
      <c r="B150" s="4" t="s">
        <v>131</v>
      </c>
      <c r="C150" s="4">
        <v>300</v>
      </c>
      <c r="D150" s="13">
        <v>65000</v>
      </c>
      <c r="E150" s="13"/>
      <c r="F150" s="13">
        <f t="shared" si="9"/>
        <v>65000</v>
      </c>
    </row>
    <row r="151" spans="1:6" ht="31.5" customHeight="1">
      <c r="A151" s="47" t="s">
        <v>198</v>
      </c>
      <c r="B151" s="4" t="s">
        <v>132</v>
      </c>
      <c r="C151" s="4">
        <v>300</v>
      </c>
      <c r="D151" s="13">
        <v>1596195</v>
      </c>
      <c r="E151" s="13"/>
      <c r="F151" s="13">
        <f t="shared" si="9"/>
        <v>1596195</v>
      </c>
    </row>
    <row r="152" spans="1:6" ht="94.5" customHeight="1">
      <c r="A152" s="50" t="s">
        <v>21</v>
      </c>
      <c r="B152" s="4" t="s">
        <v>22</v>
      </c>
      <c r="C152" s="4">
        <v>100</v>
      </c>
      <c r="D152" s="13">
        <v>16900</v>
      </c>
      <c r="E152" s="13"/>
      <c r="F152" s="13">
        <f t="shared" si="9"/>
        <v>16900</v>
      </c>
    </row>
    <row r="153" spans="1:6" ht="93.75" customHeight="1">
      <c r="A153" s="50" t="s">
        <v>38</v>
      </c>
      <c r="B153" s="4" t="s">
        <v>39</v>
      </c>
      <c r="C153" s="4">
        <v>100</v>
      </c>
      <c r="D153" s="13">
        <v>41500</v>
      </c>
      <c r="E153" s="13"/>
      <c r="F153" s="13">
        <f t="shared" si="9"/>
        <v>41500</v>
      </c>
    </row>
    <row r="154" spans="1:6" ht="94.5" customHeight="1">
      <c r="A154" s="50" t="s">
        <v>44</v>
      </c>
      <c r="B154" s="4" t="s">
        <v>45</v>
      </c>
      <c r="C154" s="4">
        <v>100</v>
      </c>
      <c r="D154" s="13">
        <v>14930</v>
      </c>
      <c r="E154" s="13"/>
      <c r="F154" s="13">
        <f t="shared" si="9"/>
        <v>14930</v>
      </c>
    </row>
    <row r="155" spans="1:6" ht="95.25" customHeight="1">
      <c r="A155" s="50" t="s">
        <v>46</v>
      </c>
      <c r="B155" s="4" t="s">
        <v>47</v>
      </c>
      <c r="C155" s="4">
        <v>100</v>
      </c>
      <c r="D155" s="13">
        <v>29128</v>
      </c>
      <c r="E155" s="13"/>
      <c r="F155" s="13">
        <f t="shared" si="9"/>
        <v>29128</v>
      </c>
    </row>
    <row r="156" spans="1:6" ht="93" customHeight="1">
      <c r="A156" s="50" t="s">
        <v>406</v>
      </c>
      <c r="B156" s="4" t="s">
        <v>407</v>
      </c>
      <c r="C156" s="4">
        <v>100</v>
      </c>
      <c r="D156" s="13">
        <v>8400</v>
      </c>
      <c r="E156" s="13"/>
      <c r="F156" s="13">
        <f t="shared" si="9"/>
        <v>8400</v>
      </c>
    </row>
    <row r="157" spans="1:6" ht="94.5" customHeight="1">
      <c r="A157" s="50" t="s">
        <v>64</v>
      </c>
      <c r="B157" s="4" t="s">
        <v>65</v>
      </c>
      <c r="C157" s="4">
        <v>100</v>
      </c>
      <c r="D157" s="13">
        <v>21100</v>
      </c>
      <c r="E157" s="13"/>
      <c r="F157" s="13">
        <f t="shared" si="9"/>
        <v>21100</v>
      </c>
    </row>
    <row r="158" spans="1:6" ht="93" customHeight="1">
      <c r="A158" s="50" t="s">
        <v>59</v>
      </c>
      <c r="B158" s="4" t="s">
        <v>60</v>
      </c>
      <c r="C158" s="4">
        <v>100</v>
      </c>
      <c r="D158" s="13">
        <v>7410</v>
      </c>
      <c r="E158" s="13"/>
      <c r="F158" s="13">
        <f t="shared" si="9"/>
        <v>7410</v>
      </c>
    </row>
    <row r="159" spans="1:6" ht="93" customHeight="1">
      <c r="A159" s="50" t="s">
        <v>139</v>
      </c>
      <c r="B159" s="4" t="s">
        <v>140</v>
      </c>
      <c r="C159" s="4">
        <v>100</v>
      </c>
      <c r="D159" s="13">
        <v>14616</v>
      </c>
      <c r="E159" s="13"/>
      <c r="F159" s="13">
        <f t="shared" si="9"/>
        <v>14616</v>
      </c>
    </row>
    <row r="160" spans="1:6" ht="35.25" customHeight="1">
      <c r="A160" s="49" t="s">
        <v>481</v>
      </c>
      <c r="B160" s="32" t="s">
        <v>213</v>
      </c>
      <c r="C160" s="32"/>
      <c r="D160" s="35">
        <f>SUM(D161:D163)</f>
        <v>9753886.780000001</v>
      </c>
      <c r="E160" s="35">
        <f>SUM(E161:E163)</f>
        <v>0</v>
      </c>
      <c r="F160" s="35">
        <f>SUM(F161:F163)</f>
        <v>9753886.780000001</v>
      </c>
    </row>
    <row r="161" spans="1:6" ht="78.75" customHeight="1">
      <c r="A161" s="50" t="s">
        <v>215</v>
      </c>
      <c r="B161" s="4" t="s">
        <v>214</v>
      </c>
      <c r="C161" s="4">
        <v>100</v>
      </c>
      <c r="D161" s="13">
        <v>4262439</v>
      </c>
      <c r="E161" s="13"/>
      <c r="F161" s="13">
        <f>D161+E161</f>
        <v>4262439</v>
      </c>
    </row>
    <row r="162" spans="1:6" ht="47.25" customHeight="1">
      <c r="A162" s="50" t="s">
        <v>120</v>
      </c>
      <c r="B162" s="4" t="s">
        <v>214</v>
      </c>
      <c r="C162" s="4">
        <v>200</v>
      </c>
      <c r="D162" s="13">
        <v>5379437.78</v>
      </c>
      <c r="E162" s="13"/>
      <c r="F162" s="13">
        <f>D162+E162</f>
        <v>5379437.78</v>
      </c>
    </row>
    <row r="163" spans="1:6" ht="31.5">
      <c r="A163" s="50" t="s">
        <v>216</v>
      </c>
      <c r="B163" s="4" t="s">
        <v>214</v>
      </c>
      <c r="C163" s="4">
        <v>800</v>
      </c>
      <c r="D163" s="13">
        <v>112010</v>
      </c>
      <c r="E163" s="13"/>
      <c r="F163" s="13">
        <f>D163+E163</f>
        <v>112010</v>
      </c>
    </row>
    <row r="164" spans="1:6" s="19" customFormat="1" ht="75.75" customHeight="1">
      <c r="A164" s="17" t="s">
        <v>486</v>
      </c>
      <c r="B164" s="18" t="s">
        <v>126</v>
      </c>
      <c r="C164" s="18"/>
      <c r="D164" s="20">
        <f>D165+D172+D175</f>
        <v>3521854.67</v>
      </c>
      <c r="E164" s="20">
        <f>E165+E172+E175</f>
        <v>-197427.16999999998</v>
      </c>
      <c r="F164" s="20">
        <f>F165+F172+F175</f>
        <v>3324427.5</v>
      </c>
    </row>
    <row r="165" spans="1:6" ht="62.25" customHeight="1">
      <c r="A165" s="54" t="s">
        <v>437</v>
      </c>
      <c r="B165" s="22" t="s">
        <v>282</v>
      </c>
      <c r="C165" s="6"/>
      <c r="D165" s="26">
        <f>SUM(D167:D171)</f>
        <v>3423354.67</v>
      </c>
      <c r="E165" s="26">
        <f>SUM(E167:E171)</f>
        <v>-197427.16999999998</v>
      </c>
      <c r="F165" s="26">
        <f>SUM(F167:F171)</f>
        <v>3225927.5</v>
      </c>
    </row>
    <row r="166" spans="1:6" ht="33" customHeight="1">
      <c r="A166" s="46" t="s">
        <v>438</v>
      </c>
      <c r="B166" s="32" t="s">
        <v>439</v>
      </c>
      <c r="C166" s="32"/>
      <c r="D166" s="34">
        <f>SUM(D167:D171)</f>
        <v>3423354.67</v>
      </c>
      <c r="E166" s="34">
        <f>SUM(E167:E171)</f>
        <v>-197427.16999999998</v>
      </c>
      <c r="F166" s="34">
        <f>SUM(F167:F171)</f>
        <v>3225927.5</v>
      </c>
    </row>
    <row r="167" spans="1:6" ht="45.75" customHeight="1">
      <c r="A167" s="50" t="s">
        <v>280</v>
      </c>
      <c r="B167" s="5" t="s">
        <v>281</v>
      </c>
      <c r="C167" s="5">
        <v>200</v>
      </c>
      <c r="D167" s="13">
        <v>90000</v>
      </c>
      <c r="E167" s="13"/>
      <c r="F167" s="13">
        <f>D167+E167</f>
        <v>90000</v>
      </c>
    </row>
    <row r="168" spans="1:6" ht="47.25">
      <c r="A168" s="62" t="s">
        <v>233</v>
      </c>
      <c r="B168" s="58" t="s">
        <v>234</v>
      </c>
      <c r="C168" s="5">
        <v>200</v>
      </c>
      <c r="D168" s="13">
        <v>1333896.23</v>
      </c>
      <c r="E168" s="13"/>
      <c r="F168" s="13">
        <f>D168+E168</f>
        <v>1333896.23</v>
      </c>
    </row>
    <row r="169" spans="1:6" ht="48.75" customHeight="1">
      <c r="A169" s="55" t="s">
        <v>236</v>
      </c>
      <c r="B169" s="58" t="s">
        <v>235</v>
      </c>
      <c r="C169" s="5">
        <v>200</v>
      </c>
      <c r="D169" s="13">
        <v>579000</v>
      </c>
      <c r="E169" s="13">
        <f>550+20000</f>
        <v>20550</v>
      </c>
      <c r="F169" s="13">
        <f>D169+E169</f>
        <v>599550</v>
      </c>
    </row>
    <row r="170" spans="1:6" ht="46.5" customHeight="1">
      <c r="A170" s="62" t="s">
        <v>67</v>
      </c>
      <c r="B170" s="5" t="s">
        <v>68</v>
      </c>
      <c r="C170" s="5">
        <v>200</v>
      </c>
      <c r="D170" s="13">
        <v>373498.44</v>
      </c>
      <c r="E170" s="13">
        <v>262507.7</v>
      </c>
      <c r="F170" s="13">
        <f>D170+E170</f>
        <v>636006.14</v>
      </c>
    </row>
    <row r="171" spans="1:6" ht="50.25" customHeight="1">
      <c r="A171" s="50" t="s">
        <v>450</v>
      </c>
      <c r="B171" s="4" t="s">
        <v>451</v>
      </c>
      <c r="C171" s="4">
        <v>400</v>
      </c>
      <c r="D171" s="84">
        <v>1046960</v>
      </c>
      <c r="E171" s="13">
        <f>-197427.17-550-262507.7-20000</f>
        <v>-480484.87</v>
      </c>
      <c r="F171" s="13">
        <f>D171+E171</f>
        <v>566475.13</v>
      </c>
    </row>
    <row r="172" spans="1:6" ht="46.5" customHeight="1">
      <c r="A172" s="63" t="s">
        <v>418</v>
      </c>
      <c r="B172" s="22" t="s">
        <v>419</v>
      </c>
      <c r="C172" s="22"/>
      <c r="D172" s="70">
        <f>D173</f>
        <v>6500</v>
      </c>
      <c r="E172" s="70">
        <f>E173</f>
        <v>0</v>
      </c>
      <c r="F172" s="70">
        <f>F173</f>
        <v>6500</v>
      </c>
    </row>
    <row r="173" spans="1:6" ht="32.25" customHeight="1">
      <c r="A173" s="64" t="s">
        <v>420</v>
      </c>
      <c r="B173" s="32" t="s">
        <v>421</v>
      </c>
      <c r="C173" s="32"/>
      <c r="D173" s="35">
        <f>SUM(D174:D174)</f>
        <v>6500</v>
      </c>
      <c r="E173" s="35">
        <f>SUM(E174:E174)</f>
        <v>0</v>
      </c>
      <c r="F173" s="35">
        <f>SUM(F174:F174)</f>
        <v>6500</v>
      </c>
    </row>
    <row r="174" spans="1:6" ht="48" customHeight="1">
      <c r="A174" s="55" t="s">
        <v>259</v>
      </c>
      <c r="B174" s="5" t="s">
        <v>204</v>
      </c>
      <c r="C174" s="4">
        <v>300</v>
      </c>
      <c r="D174" s="13">
        <f>6500</f>
        <v>6500</v>
      </c>
      <c r="E174" s="13"/>
      <c r="F174" s="13">
        <f>D174+E174</f>
        <v>6500</v>
      </c>
    </row>
    <row r="175" spans="1:6" ht="81.75" customHeight="1">
      <c r="A175" s="23" t="s">
        <v>185</v>
      </c>
      <c r="B175" s="22" t="s">
        <v>186</v>
      </c>
      <c r="C175" s="22"/>
      <c r="D175" s="26">
        <f>D176</f>
        <v>92000</v>
      </c>
      <c r="E175" s="26">
        <f>E176</f>
        <v>0</v>
      </c>
      <c r="F175" s="26">
        <f>F176</f>
        <v>92000</v>
      </c>
    </row>
    <row r="176" spans="1:6" ht="38.25" customHeight="1">
      <c r="A176" s="46" t="s">
        <v>187</v>
      </c>
      <c r="B176" s="32" t="s">
        <v>188</v>
      </c>
      <c r="C176" s="32"/>
      <c r="D176" s="34">
        <f>SUM(D177:D177)</f>
        <v>92000</v>
      </c>
      <c r="E176" s="34">
        <f>SUM(E177:E177)</f>
        <v>0</v>
      </c>
      <c r="F176" s="34">
        <f>SUM(F177:F177)</f>
        <v>92000</v>
      </c>
    </row>
    <row r="177" spans="1:6" ht="78.75" customHeight="1">
      <c r="A177" s="55" t="s">
        <v>190</v>
      </c>
      <c r="B177" s="5" t="s">
        <v>189</v>
      </c>
      <c r="C177" s="4">
        <v>300</v>
      </c>
      <c r="D177" s="13">
        <v>92000</v>
      </c>
      <c r="E177" s="13"/>
      <c r="F177" s="13">
        <f>D177+E177</f>
        <v>92000</v>
      </c>
    </row>
    <row r="178" spans="1:6" ht="72.75" customHeight="1">
      <c r="A178" s="27" t="s">
        <v>0</v>
      </c>
      <c r="B178" s="18" t="s">
        <v>283</v>
      </c>
      <c r="C178" s="18"/>
      <c r="D178" s="20">
        <f>D179</f>
        <v>9232920.05</v>
      </c>
      <c r="E178" s="20">
        <f>E179</f>
        <v>0</v>
      </c>
      <c r="F178" s="20">
        <f>F179</f>
        <v>9232920.05</v>
      </c>
    </row>
    <row r="179" spans="1:6" ht="48.75" customHeight="1">
      <c r="A179" s="46" t="s">
        <v>149</v>
      </c>
      <c r="B179" s="36" t="s">
        <v>408</v>
      </c>
      <c r="C179" s="36"/>
      <c r="D179" s="37">
        <f>SUM(D180:D180)</f>
        <v>9232920.05</v>
      </c>
      <c r="E179" s="37">
        <f>SUM(E180:E180)</f>
        <v>0</v>
      </c>
      <c r="F179" s="37">
        <f>SUM(F180:F180)</f>
        <v>9232920.05</v>
      </c>
    </row>
    <row r="180" spans="1:6" ht="64.5" customHeight="1">
      <c r="A180" s="47" t="s">
        <v>392</v>
      </c>
      <c r="B180" s="4" t="s">
        <v>103</v>
      </c>
      <c r="C180" s="4">
        <v>800</v>
      </c>
      <c r="D180" s="13">
        <f>8380000+852920.05</f>
        <v>9232920.05</v>
      </c>
      <c r="E180" s="13"/>
      <c r="F180" s="13">
        <f>D180+E180</f>
        <v>9232920.05</v>
      </c>
    </row>
    <row r="181" spans="1:6" ht="63" customHeight="1">
      <c r="A181" s="27" t="s">
        <v>18</v>
      </c>
      <c r="B181" s="18" t="s">
        <v>23</v>
      </c>
      <c r="C181" s="18"/>
      <c r="D181" s="20">
        <f>D182+D186+D188</f>
        <v>9348758.03</v>
      </c>
      <c r="E181" s="20">
        <f>E182+E186+E188</f>
        <v>0</v>
      </c>
      <c r="F181" s="20">
        <f>F182+F186+F188</f>
        <v>9348758.03</v>
      </c>
    </row>
    <row r="182" spans="1:6" ht="18" customHeight="1">
      <c r="A182" s="46" t="s">
        <v>150</v>
      </c>
      <c r="B182" s="36" t="s">
        <v>151</v>
      </c>
      <c r="C182" s="36"/>
      <c r="D182" s="37">
        <f>SUM(D183:D185)</f>
        <v>1507442.51</v>
      </c>
      <c r="E182" s="37">
        <f>SUM(E183:E185)</f>
        <v>0</v>
      </c>
      <c r="F182" s="37">
        <f>SUM(F183:F185)</f>
        <v>1507442.51</v>
      </c>
    </row>
    <row r="183" spans="1:6" s="21" customFormat="1" ht="30" customHeight="1">
      <c r="A183" s="55" t="s">
        <v>24</v>
      </c>
      <c r="B183" s="5" t="s">
        <v>25</v>
      </c>
      <c r="C183" s="5">
        <v>200</v>
      </c>
      <c r="D183" s="14">
        <v>212151.17</v>
      </c>
      <c r="E183" s="14"/>
      <c r="F183" s="13">
        <f>D183+E183</f>
        <v>212151.17</v>
      </c>
    </row>
    <row r="184" spans="1:6" ht="46.5" customHeight="1">
      <c r="A184" s="47" t="s">
        <v>26</v>
      </c>
      <c r="B184" s="4" t="s">
        <v>27</v>
      </c>
      <c r="C184" s="4">
        <v>200</v>
      </c>
      <c r="D184" s="13">
        <v>1295291.34</v>
      </c>
      <c r="E184" s="13">
        <v>-60670.42</v>
      </c>
      <c r="F184" s="13">
        <f>D184+E184</f>
        <v>1234620.9200000002</v>
      </c>
    </row>
    <row r="185" spans="1:6" ht="49.5" customHeight="1">
      <c r="A185" s="47" t="s">
        <v>477</v>
      </c>
      <c r="B185" s="4" t="s">
        <v>476</v>
      </c>
      <c r="C185" s="4">
        <v>200</v>
      </c>
      <c r="D185" s="13">
        <v>0</v>
      </c>
      <c r="E185" s="13">
        <v>60670.42</v>
      </c>
      <c r="F185" s="13">
        <f>D185+E185</f>
        <v>60670.42</v>
      </c>
    </row>
    <row r="186" spans="1:6" ht="25.5" customHeight="1">
      <c r="A186" s="46" t="s">
        <v>152</v>
      </c>
      <c r="B186" s="36" t="s">
        <v>153</v>
      </c>
      <c r="C186" s="36"/>
      <c r="D186" s="38">
        <f>SUM(D187:D187)</f>
        <v>7741315.52</v>
      </c>
      <c r="E186" s="38">
        <f>SUM(E187:E187)</f>
        <v>0</v>
      </c>
      <c r="F186" s="38">
        <f>SUM(F187:F187)</f>
        <v>7741315.52</v>
      </c>
    </row>
    <row r="187" spans="1:6" ht="159.75" customHeight="1">
      <c r="A187" s="47" t="s">
        <v>384</v>
      </c>
      <c r="B187" s="4" t="s">
        <v>385</v>
      </c>
      <c r="C187" s="4">
        <v>500</v>
      </c>
      <c r="D187" s="13">
        <v>7741315.52</v>
      </c>
      <c r="E187" s="13"/>
      <c r="F187" s="13">
        <f>D187+E187</f>
        <v>7741315.52</v>
      </c>
    </row>
    <row r="188" spans="1:6" ht="31.5" customHeight="1">
      <c r="A188" s="51" t="s">
        <v>154</v>
      </c>
      <c r="B188" s="36" t="s">
        <v>155</v>
      </c>
      <c r="C188" s="36"/>
      <c r="D188" s="38">
        <f>SUM(D189:D189)</f>
        <v>100000</v>
      </c>
      <c r="E188" s="38">
        <f>SUM(E189:E189)</f>
        <v>0</v>
      </c>
      <c r="F188" s="38">
        <f>SUM(F189:F189)</f>
        <v>100000</v>
      </c>
    </row>
    <row r="189" spans="1:6" ht="47.25" customHeight="1">
      <c r="A189" s="47" t="s">
        <v>55</v>
      </c>
      <c r="B189" s="4" t="s">
        <v>56</v>
      </c>
      <c r="C189" s="4">
        <v>200</v>
      </c>
      <c r="D189" s="13">
        <v>100000</v>
      </c>
      <c r="E189" s="13"/>
      <c r="F189" s="13">
        <f>D189+E189</f>
        <v>100000</v>
      </c>
    </row>
    <row r="190" spans="1:6" ht="56.25" customHeight="1">
      <c r="A190" s="27" t="s">
        <v>492</v>
      </c>
      <c r="B190" s="18" t="s">
        <v>57</v>
      </c>
      <c r="C190" s="18"/>
      <c r="D190" s="20">
        <f>D191+D198</f>
        <v>443500</v>
      </c>
      <c r="E190" s="20">
        <f>E191+E198</f>
        <v>0</v>
      </c>
      <c r="F190" s="20">
        <f>F191+F198</f>
        <v>443500</v>
      </c>
    </row>
    <row r="191" spans="1:6" s="19" customFormat="1" ht="27.75" customHeight="1">
      <c r="A191" s="23" t="s">
        <v>20</v>
      </c>
      <c r="B191" s="24" t="s">
        <v>344</v>
      </c>
      <c r="C191" s="24"/>
      <c r="D191" s="79">
        <f>SUM(D193:D197)</f>
        <v>381000</v>
      </c>
      <c r="E191" s="79">
        <f>SUM(E193:E197)</f>
        <v>0</v>
      </c>
      <c r="F191" s="79">
        <f>SUM(F193:F197)</f>
        <v>381000</v>
      </c>
    </row>
    <row r="192" spans="1:6" s="19" customFormat="1" ht="33" customHeight="1">
      <c r="A192" s="46" t="s">
        <v>435</v>
      </c>
      <c r="B192" s="36" t="s">
        <v>436</v>
      </c>
      <c r="C192" s="36"/>
      <c r="D192" s="37">
        <f>SUM(D193:D197)</f>
        <v>381000</v>
      </c>
      <c r="E192" s="37">
        <f>SUM(E193:E197)</f>
        <v>0</v>
      </c>
      <c r="F192" s="37">
        <f>SUM(F193:F197)</f>
        <v>381000</v>
      </c>
    </row>
    <row r="193" spans="1:6" ht="63.75" customHeight="1">
      <c r="A193" s="47" t="s">
        <v>503</v>
      </c>
      <c r="B193" s="4" t="s">
        <v>104</v>
      </c>
      <c r="C193" s="4">
        <v>600</v>
      </c>
      <c r="D193" s="13">
        <v>151000</v>
      </c>
      <c r="E193" s="13"/>
      <c r="F193" s="13">
        <f>D193+E193</f>
        <v>151000</v>
      </c>
    </row>
    <row r="194" spans="1:6" ht="47.25" customHeight="1">
      <c r="A194" s="47" t="s">
        <v>106</v>
      </c>
      <c r="B194" s="4" t="s">
        <v>105</v>
      </c>
      <c r="C194" s="4">
        <v>600</v>
      </c>
      <c r="D194" s="13">
        <v>105000</v>
      </c>
      <c r="E194" s="13"/>
      <c r="F194" s="13">
        <f>D194+E194</f>
        <v>105000</v>
      </c>
    </row>
    <row r="195" spans="1:6" ht="30.75" customHeight="1">
      <c r="A195" s="47" t="s">
        <v>95</v>
      </c>
      <c r="B195" s="4" t="s">
        <v>96</v>
      </c>
      <c r="C195" s="4">
        <v>200</v>
      </c>
      <c r="D195" s="13">
        <v>112000</v>
      </c>
      <c r="E195" s="13"/>
      <c r="F195" s="13">
        <f>D195+E195</f>
        <v>112000</v>
      </c>
    </row>
    <row r="196" spans="1:6" ht="32.25" customHeight="1">
      <c r="A196" s="47" t="s">
        <v>30</v>
      </c>
      <c r="B196" s="4" t="s">
        <v>29</v>
      </c>
      <c r="C196" s="4">
        <v>200</v>
      </c>
      <c r="D196" s="13">
        <v>3000</v>
      </c>
      <c r="E196" s="13"/>
      <c r="F196" s="13">
        <f>D196+E196</f>
        <v>3000</v>
      </c>
    </row>
    <row r="197" spans="1:6" ht="45.75" customHeight="1">
      <c r="A197" s="47" t="s">
        <v>31</v>
      </c>
      <c r="B197" s="4" t="s">
        <v>32</v>
      </c>
      <c r="C197" s="4">
        <v>300</v>
      </c>
      <c r="D197" s="13">
        <v>10000</v>
      </c>
      <c r="E197" s="13"/>
      <c r="F197" s="13">
        <f>D197+E197</f>
        <v>10000</v>
      </c>
    </row>
    <row r="198" spans="1:6" s="19" customFormat="1" ht="24" customHeight="1">
      <c r="A198" s="23" t="s">
        <v>19</v>
      </c>
      <c r="B198" s="24" t="s">
        <v>343</v>
      </c>
      <c r="C198" s="24"/>
      <c r="D198" s="25">
        <f>SUM(D200:D203)</f>
        <v>62500</v>
      </c>
      <c r="E198" s="25">
        <f>SUM(E200:E203)</f>
        <v>0</v>
      </c>
      <c r="F198" s="25">
        <f>SUM(F200:F203)</f>
        <v>62500</v>
      </c>
    </row>
    <row r="199" spans="1:6" s="19" customFormat="1" ht="32.25" customHeight="1">
      <c r="A199" s="46" t="s">
        <v>58</v>
      </c>
      <c r="B199" s="36" t="s">
        <v>325</v>
      </c>
      <c r="C199" s="36"/>
      <c r="D199" s="38">
        <f>SUM(D200:D203)</f>
        <v>62500</v>
      </c>
      <c r="E199" s="38">
        <f>SUM(E200:E203)</f>
        <v>0</v>
      </c>
      <c r="F199" s="38">
        <f>SUM(F200:F203)</f>
        <v>62500</v>
      </c>
    </row>
    <row r="200" spans="1:6" ht="45.75" customHeight="1">
      <c r="A200" s="47" t="s">
        <v>342</v>
      </c>
      <c r="B200" s="4" t="s">
        <v>50</v>
      </c>
      <c r="C200" s="4">
        <v>300</v>
      </c>
      <c r="D200" s="13">
        <v>45500</v>
      </c>
      <c r="E200" s="13"/>
      <c r="F200" s="13">
        <f>D200+E200</f>
        <v>45500</v>
      </c>
    </row>
    <row r="201" spans="1:6" ht="30" customHeight="1">
      <c r="A201" s="47" t="s">
        <v>269</v>
      </c>
      <c r="B201" s="4" t="s">
        <v>51</v>
      </c>
      <c r="C201" s="4">
        <v>200</v>
      </c>
      <c r="D201" s="13">
        <v>10500</v>
      </c>
      <c r="E201" s="13"/>
      <c r="F201" s="13">
        <f>D201+E201</f>
        <v>10500</v>
      </c>
    </row>
    <row r="202" spans="1:6" ht="30" customHeight="1">
      <c r="A202" s="47" t="s">
        <v>345</v>
      </c>
      <c r="B202" s="4" t="s">
        <v>51</v>
      </c>
      <c r="C202" s="4">
        <v>300</v>
      </c>
      <c r="D202" s="13">
        <v>1500</v>
      </c>
      <c r="E202" s="13"/>
      <c r="F202" s="13">
        <f>D202+E202</f>
        <v>1500</v>
      </c>
    </row>
    <row r="203" spans="1:6" ht="46.5" customHeight="1">
      <c r="A203" s="47" t="s">
        <v>49</v>
      </c>
      <c r="B203" s="4" t="s">
        <v>52</v>
      </c>
      <c r="C203" s="4">
        <v>200</v>
      </c>
      <c r="D203" s="13">
        <v>5000</v>
      </c>
      <c r="E203" s="13"/>
      <c r="F203" s="13">
        <f>D203+E203</f>
        <v>5000</v>
      </c>
    </row>
    <row r="204" spans="1:6" s="19" customFormat="1" ht="56.25" customHeight="1">
      <c r="A204" s="27" t="s">
        <v>491</v>
      </c>
      <c r="B204" s="18" t="s">
        <v>54</v>
      </c>
      <c r="C204" s="18"/>
      <c r="D204" s="20">
        <f>D205+D212</f>
        <v>9163662.21</v>
      </c>
      <c r="E204" s="20">
        <f>E205+E212</f>
        <v>-5335.000000000002</v>
      </c>
      <c r="F204" s="20">
        <f>F205+F212</f>
        <v>9158327.21</v>
      </c>
    </row>
    <row r="205" spans="1:6" s="19" customFormat="1" ht="32.25" customHeight="1">
      <c r="A205" s="46" t="s">
        <v>327</v>
      </c>
      <c r="B205" s="36" t="s">
        <v>329</v>
      </c>
      <c r="C205" s="36"/>
      <c r="D205" s="37">
        <f>SUM(D206:D211)</f>
        <v>7740755.74</v>
      </c>
      <c r="E205" s="37">
        <f>SUM(E206:E211)</f>
        <v>7424.169999999998</v>
      </c>
      <c r="F205" s="37">
        <f>SUM(F206:F211)</f>
        <v>7748179.91</v>
      </c>
    </row>
    <row r="206" spans="1:6" ht="61.5" customHeight="1">
      <c r="A206" s="47" t="s">
        <v>36</v>
      </c>
      <c r="B206" s="4" t="s">
        <v>388</v>
      </c>
      <c r="C206" s="4">
        <v>100</v>
      </c>
      <c r="D206" s="13">
        <f>4328480-48533</f>
        <v>4279947</v>
      </c>
      <c r="E206" s="13">
        <v>39218.63</v>
      </c>
      <c r="F206" s="13">
        <f aca="true" t="shared" si="10" ref="F206:F211">D206+E206</f>
        <v>4319165.63</v>
      </c>
    </row>
    <row r="207" spans="1:6" ht="49.5" customHeight="1">
      <c r="A207" s="47" t="s">
        <v>37</v>
      </c>
      <c r="B207" s="4" t="s">
        <v>388</v>
      </c>
      <c r="C207" s="4">
        <v>200</v>
      </c>
      <c r="D207" s="13">
        <v>2082067.28</v>
      </c>
      <c r="E207" s="13">
        <v>7424.17</v>
      </c>
      <c r="F207" s="13">
        <f t="shared" si="10"/>
        <v>2089491.45</v>
      </c>
    </row>
    <row r="208" spans="1:6" ht="45.75" customHeight="1">
      <c r="A208" s="47" t="s">
        <v>121</v>
      </c>
      <c r="B208" s="4" t="s">
        <v>388</v>
      </c>
      <c r="C208" s="4">
        <v>800</v>
      </c>
      <c r="D208" s="13">
        <v>363200</v>
      </c>
      <c r="E208" s="13"/>
      <c r="F208" s="13">
        <f t="shared" si="10"/>
        <v>363200</v>
      </c>
    </row>
    <row r="209" spans="1:6" ht="48" customHeight="1">
      <c r="A209" s="47" t="s">
        <v>307</v>
      </c>
      <c r="B209" s="7" t="s">
        <v>271</v>
      </c>
      <c r="C209" s="4">
        <v>200</v>
      </c>
      <c r="D209" s="13">
        <f>23256+17630+4000</f>
        <v>44886</v>
      </c>
      <c r="E209" s="13"/>
      <c r="F209" s="13">
        <f t="shared" si="10"/>
        <v>44886</v>
      </c>
    </row>
    <row r="210" spans="1:6" ht="111" customHeight="1">
      <c r="A210" s="47" t="s">
        <v>306</v>
      </c>
      <c r="B210" s="7" t="s">
        <v>211</v>
      </c>
      <c r="C210" s="4">
        <v>100</v>
      </c>
      <c r="D210" s="13">
        <v>922122.46</v>
      </c>
      <c r="E210" s="13"/>
      <c r="F210" s="13">
        <f t="shared" si="10"/>
        <v>922122.46</v>
      </c>
    </row>
    <row r="211" spans="1:6" ht="94.5" customHeight="1">
      <c r="A211" s="47" t="s">
        <v>305</v>
      </c>
      <c r="B211" s="7" t="s">
        <v>389</v>
      </c>
      <c r="C211" s="4">
        <v>100</v>
      </c>
      <c r="D211" s="13">
        <v>48533</v>
      </c>
      <c r="E211" s="13">
        <v>-39218.63</v>
      </c>
      <c r="F211" s="13">
        <f t="shared" si="10"/>
        <v>9314.370000000003</v>
      </c>
    </row>
    <row r="212" spans="1:6" ht="32.25" customHeight="1">
      <c r="A212" s="46" t="s">
        <v>328</v>
      </c>
      <c r="B212" s="40" t="s">
        <v>330</v>
      </c>
      <c r="C212" s="32"/>
      <c r="D212" s="35">
        <f>SUM(D213:D216)</f>
        <v>1422906.47</v>
      </c>
      <c r="E212" s="35">
        <f>SUM(E213:E216)</f>
        <v>-12759.17</v>
      </c>
      <c r="F212" s="35">
        <f>SUM(F213:F216)</f>
        <v>1410147.3</v>
      </c>
    </row>
    <row r="213" spans="1:6" ht="48.75" customHeight="1">
      <c r="A213" s="47" t="s">
        <v>316</v>
      </c>
      <c r="B213" s="4" t="s">
        <v>417</v>
      </c>
      <c r="C213" s="4">
        <v>200</v>
      </c>
      <c r="D213" s="13">
        <v>206417</v>
      </c>
      <c r="E213" s="13"/>
      <c r="F213" s="13">
        <f>D213+E213</f>
        <v>206417</v>
      </c>
    </row>
    <row r="214" spans="1:6" ht="93.75" customHeight="1">
      <c r="A214" s="65" t="s">
        <v>122</v>
      </c>
      <c r="B214" s="67" t="s">
        <v>324</v>
      </c>
      <c r="C214" s="4">
        <v>200</v>
      </c>
      <c r="D214" s="13">
        <v>517600</v>
      </c>
      <c r="E214" s="13"/>
      <c r="F214" s="13">
        <f>D214+E214</f>
        <v>517600</v>
      </c>
    </row>
    <row r="215" spans="1:6" ht="63" customHeight="1">
      <c r="A215" s="77" t="s">
        <v>317</v>
      </c>
      <c r="B215" s="78" t="s">
        <v>323</v>
      </c>
      <c r="C215" s="68">
        <v>200</v>
      </c>
      <c r="D215" s="13">
        <v>383100</v>
      </c>
      <c r="E215" s="13"/>
      <c r="F215" s="13">
        <f>D215+E215</f>
        <v>383100</v>
      </c>
    </row>
    <row r="216" spans="1:6" ht="48" customHeight="1">
      <c r="A216" s="75" t="s">
        <v>293</v>
      </c>
      <c r="B216" s="76" t="s">
        <v>292</v>
      </c>
      <c r="C216" s="4">
        <v>200</v>
      </c>
      <c r="D216" s="13">
        <v>315789.47</v>
      </c>
      <c r="E216" s="13">
        <v>-12759.17</v>
      </c>
      <c r="F216" s="13">
        <f>D216+E216</f>
        <v>303030.3</v>
      </c>
    </row>
    <row r="217" spans="1:6" s="28" customFormat="1" ht="54.75" customHeight="1">
      <c r="A217" s="27" t="s">
        <v>490</v>
      </c>
      <c r="B217" s="18" t="s">
        <v>424</v>
      </c>
      <c r="C217" s="18"/>
      <c r="D217" s="20">
        <f>D221+D226+D218</f>
        <v>261000</v>
      </c>
      <c r="E217" s="20">
        <f>E221+E226+E218</f>
        <v>19742482</v>
      </c>
      <c r="F217" s="20">
        <f>F221+F226+F218</f>
        <v>20003482</v>
      </c>
    </row>
    <row r="218" spans="1:7" ht="33" customHeight="1">
      <c r="A218" s="23" t="s">
        <v>482</v>
      </c>
      <c r="B218" s="22" t="s">
        <v>472</v>
      </c>
      <c r="C218" s="22"/>
      <c r="D218" s="26">
        <f aca="true" t="shared" si="11" ref="D218:F219">D219</f>
        <v>0</v>
      </c>
      <c r="E218" s="26">
        <f t="shared" si="11"/>
        <v>19742482</v>
      </c>
      <c r="F218" s="26">
        <f t="shared" si="11"/>
        <v>19742482</v>
      </c>
      <c r="G218" s="21"/>
    </row>
    <row r="219" spans="1:7" ht="33" customHeight="1">
      <c r="A219" s="46" t="s">
        <v>483</v>
      </c>
      <c r="B219" s="32" t="s">
        <v>473</v>
      </c>
      <c r="C219" s="32"/>
      <c r="D219" s="34">
        <f t="shared" si="11"/>
        <v>0</v>
      </c>
      <c r="E219" s="34">
        <f t="shared" si="11"/>
        <v>19742482</v>
      </c>
      <c r="F219" s="34">
        <f t="shared" si="11"/>
        <v>19742482</v>
      </c>
      <c r="G219" s="90"/>
    </row>
    <row r="220" spans="1:7" ht="37.5" customHeight="1">
      <c r="A220" s="47" t="s">
        <v>475</v>
      </c>
      <c r="B220" s="4" t="s">
        <v>474</v>
      </c>
      <c r="C220" s="4">
        <v>400</v>
      </c>
      <c r="D220" s="13">
        <v>0</v>
      </c>
      <c r="E220" s="13">
        <f>19545054.83+197427.17</f>
        <v>19742482</v>
      </c>
      <c r="F220" s="13">
        <f>D220+E220</f>
        <v>19742482</v>
      </c>
      <c r="G220" s="21"/>
    </row>
    <row r="221" spans="1:6" ht="33" customHeight="1">
      <c r="A221" s="23" t="s">
        <v>238</v>
      </c>
      <c r="B221" s="22" t="s">
        <v>428</v>
      </c>
      <c r="C221" s="22"/>
      <c r="D221" s="26">
        <f>D222+D224</f>
        <v>142000</v>
      </c>
      <c r="E221" s="26">
        <f>E222+E224</f>
        <v>0</v>
      </c>
      <c r="F221" s="26">
        <f>F222+F224</f>
        <v>142000</v>
      </c>
    </row>
    <row r="222" spans="1:6" ht="33" customHeight="1">
      <c r="A222" s="46" t="s">
        <v>333</v>
      </c>
      <c r="B222" s="32" t="s">
        <v>331</v>
      </c>
      <c r="C222" s="32"/>
      <c r="D222" s="34">
        <f>D223</f>
        <v>102000</v>
      </c>
      <c r="E222" s="34">
        <f>E223</f>
        <v>0</v>
      </c>
      <c r="F222" s="34">
        <f>F223</f>
        <v>102000</v>
      </c>
    </row>
    <row r="223" spans="1:6" ht="45.75" customHeight="1">
      <c r="A223" s="47" t="s">
        <v>180</v>
      </c>
      <c r="B223" s="4" t="s">
        <v>425</v>
      </c>
      <c r="C223" s="4">
        <v>600</v>
      </c>
      <c r="D223" s="13">
        <v>102000</v>
      </c>
      <c r="E223" s="13"/>
      <c r="F223" s="13">
        <f>D223+E223</f>
        <v>102000</v>
      </c>
    </row>
    <row r="224" spans="1:6" ht="32.25" customHeight="1">
      <c r="A224" s="46" t="s">
        <v>412</v>
      </c>
      <c r="B224" s="36" t="s">
        <v>411</v>
      </c>
      <c r="C224" s="36"/>
      <c r="D224" s="38">
        <f>SUM(D225:D225)</f>
        <v>40000</v>
      </c>
      <c r="E224" s="38">
        <f>SUM(E225:E225)</f>
        <v>0</v>
      </c>
      <c r="F224" s="38">
        <f>SUM(F225:F225)</f>
        <v>40000</v>
      </c>
    </row>
    <row r="225" spans="1:6" ht="48.75" customHeight="1">
      <c r="A225" s="47" t="s">
        <v>212</v>
      </c>
      <c r="B225" s="4" t="s">
        <v>410</v>
      </c>
      <c r="C225" s="4">
        <v>600</v>
      </c>
      <c r="D225" s="13">
        <v>40000</v>
      </c>
      <c r="E225" s="13"/>
      <c r="F225" s="13">
        <f>D225+E225</f>
        <v>40000</v>
      </c>
    </row>
    <row r="226" spans="1:6" ht="33.75" customHeight="1">
      <c r="A226" s="23" t="s">
        <v>239</v>
      </c>
      <c r="B226" s="22" t="s">
        <v>429</v>
      </c>
      <c r="C226" s="22"/>
      <c r="D226" s="26">
        <f>SUM(D228)</f>
        <v>119000</v>
      </c>
      <c r="E226" s="26">
        <f>SUM(E228)</f>
        <v>0</v>
      </c>
      <c r="F226" s="26">
        <f>SUM(F228)</f>
        <v>119000</v>
      </c>
    </row>
    <row r="227" spans="1:6" ht="33.75" customHeight="1">
      <c r="A227" s="46" t="s">
        <v>334</v>
      </c>
      <c r="B227" s="32" t="s">
        <v>332</v>
      </c>
      <c r="C227" s="32"/>
      <c r="D227" s="34">
        <f>SUM(D228)</f>
        <v>119000</v>
      </c>
      <c r="E227" s="34">
        <f>SUM(E228)</f>
        <v>0</v>
      </c>
      <c r="F227" s="34">
        <f>SUM(F228)</f>
        <v>119000</v>
      </c>
    </row>
    <row r="228" spans="1:6" ht="33.75" customHeight="1">
      <c r="A228" s="47" t="s">
        <v>426</v>
      </c>
      <c r="B228" s="4" t="s">
        <v>427</v>
      </c>
      <c r="C228" s="4">
        <v>800</v>
      </c>
      <c r="D228" s="13">
        <v>119000</v>
      </c>
      <c r="E228" s="13"/>
      <c r="F228" s="13">
        <f>D228+E228</f>
        <v>119000</v>
      </c>
    </row>
    <row r="229" spans="1:6" ht="37.5" customHeight="1">
      <c r="A229" s="27" t="s">
        <v>265</v>
      </c>
      <c r="B229" s="18" t="s">
        <v>430</v>
      </c>
      <c r="C229" s="18"/>
      <c r="D229" s="20">
        <f>D230+D234</f>
        <v>4504556</v>
      </c>
      <c r="E229" s="20">
        <f>E230+E234</f>
        <v>0</v>
      </c>
      <c r="F229" s="20">
        <f>F230+F234</f>
        <v>4504556</v>
      </c>
    </row>
    <row r="230" spans="1:6" ht="30" customHeight="1">
      <c r="A230" s="23" t="s">
        <v>197</v>
      </c>
      <c r="B230" s="32" t="s">
        <v>373</v>
      </c>
      <c r="C230" s="22"/>
      <c r="D230" s="26">
        <f>SUM(D232:D233)</f>
        <v>22500</v>
      </c>
      <c r="E230" s="26">
        <f>SUM(E232:E233)</f>
        <v>0</v>
      </c>
      <c r="F230" s="26">
        <f>SUM(F232:F233)</f>
        <v>22500</v>
      </c>
    </row>
    <row r="231" spans="1:6" ht="31.5" customHeight="1">
      <c r="A231" s="46" t="s">
        <v>87</v>
      </c>
      <c r="B231" s="32" t="s">
        <v>88</v>
      </c>
      <c r="C231" s="32"/>
      <c r="D231" s="34">
        <f>SUM(D232:D233)</f>
        <v>22500</v>
      </c>
      <c r="E231" s="34">
        <f>SUM(E232:E233)</f>
        <v>0</v>
      </c>
      <c r="F231" s="34">
        <f>SUM(F232:F233)</f>
        <v>22500</v>
      </c>
    </row>
    <row r="232" spans="1:6" ht="48.75" customHeight="1">
      <c r="A232" s="47" t="s">
        <v>372</v>
      </c>
      <c r="B232" s="4" t="s">
        <v>374</v>
      </c>
      <c r="C232" s="4">
        <v>200</v>
      </c>
      <c r="D232" s="13">
        <v>2500</v>
      </c>
      <c r="E232" s="13"/>
      <c r="F232" s="13">
        <f>D232+E232</f>
        <v>2500</v>
      </c>
    </row>
    <row r="233" spans="1:6" ht="47.25" customHeight="1">
      <c r="A233" s="47" t="s">
        <v>376</v>
      </c>
      <c r="B233" s="4" t="s">
        <v>375</v>
      </c>
      <c r="C233" s="4">
        <v>200</v>
      </c>
      <c r="D233" s="13">
        <v>20000</v>
      </c>
      <c r="E233" s="13"/>
      <c r="F233" s="13">
        <f>D233+E233</f>
        <v>20000</v>
      </c>
    </row>
    <row r="234" spans="1:6" ht="66" customHeight="1">
      <c r="A234" s="46" t="s">
        <v>196</v>
      </c>
      <c r="B234" s="32" t="s">
        <v>377</v>
      </c>
      <c r="C234" s="22"/>
      <c r="D234" s="35">
        <f>SUM(D236:D242)</f>
        <v>4482056</v>
      </c>
      <c r="E234" s="35">
        <f>SUM(E236:E242)</f>
        <v>0</v>
      </c>
      <c r="F234" s="35">
        <f>SUM(F236:F242)</f>
        <v>4482056</v>
      </c>
    </row>
    <row r="235" spans="1:6" ht="51.75" customHeight="1">
      <c r="A235" s="46" t="s">
        <v>89</v>
      </c>
      <c r="B235" s="32" t="s">
        <v>90</v>
      </c>
      <c r="C235" s="32"/>
      <c r="D235" s="35">
        <f>SUM(D236:D242)</f>
        <v>4482056</v>
      </c>
      <c r="E235" s="35">
        <f>SUM(E236:E242)</f>
        <v>0</v>
      </c>
      <c r="F235" s="35">
        <f>SUM(F236:F242)</f>
        <v>4482056</v>
      </c>
    </row>
    <row r="236" spans="1:6" ht="78" customHeight="1">
      <c r="A236" s="47" t="s">
        <v>422</v>
      </c>
      <c r="B236" s="41" t="s">
        <v>4</v>
      </c>
      <c r="C236" s="4">
        <v>100</v>
      </c>
      <c r="D236" s="13">
        <v>2370693</v>
      </c>
      <c r="E236" s="13"/>
      <c r="F236" s="13">
        <f aca="true" t="shared" si="12" ref="F236:F242">D236+E236</f>
        <v>2370693</v>
      </c>
    </row>
    <row r="237" spans="1:6" ht="47.25" customHeight="1">
      <c r="A237" s="47" t="s">
        <v>423</v>
      </c>
      <c r="B237" s="41" t="s">
        <v>4</v>
      </c>
      <c r="C237" s="4">
        <v>200</v>
      </c>
      <c r="D237" s="13">
        <v>432581</v>
      </c>
      <c r="E237" s="13"/>
      <c r="F237" s="13">
        <f t="shared" si="12"/>
        <v>432581</v>
      </c>
    </row>
    <row r="238" spans="1:6" ht="33" customHeight="1">
      <c r="A238" s="47" t="s">
        <v>3</v>
      </c>
      <c r="B238" s="41" t="s">
        <v>4</v>
      </c>
      <c r="C238" s="4">
        <v>800</v>
      </c>
      <c r="D238" s="13">
        <v>1680</v>
      </c>
      <c r="E238" s="13"/>
      <c r="F238" s="13">
        <f t="shared" si="12"/>
        <v>1680</v>
      </c>
    </row>
    <row r="239" spans="1:6" ht="79.5" customHeight="1">
      <c r="A239" s="55" t="s">
        <v>249</v>
      </c>
      <c r="B239" s="71" t="s">
        <v>250</v>
      </c>
      <c r="C239" s="5">
        <v>100</v>
      </c>
      <c r="D239" s="13">
        <v>522282</v>
      </c>
      <c r="E239" s="13"/>
      <c r="F239" s="13">
        <f t="shared" si="12"/>
        <v>522282</v>
      </c>
    </row>
    <row r="240" spans="1:6" ht="48.75" customHeight="1">
      <c r="A240" s="55" t="s">
        <v>251</v>
      </c>
      <c r="B240" s="71" t="s">
        <v>250</v>
      </c>
      <c r="C240" s="5">
        <v>200</v>
      </c>
      <c r="D240" s="13">
        <v>855820</v>
      </c>
      <c r="E240" s="13"/>
      <c r="F240" s="13">
        <f t="shared" si="12"/>
        <v>855820</v>
      </c>
    </row>
    <row r="241" spans="1:6" ht="93.75" customHeight="1">
      <c r="A241" s="50" t="s">
        <v>110</v>
      </c>
      <c r="B241" s="41" t="s">
        <v>146</v>
      </c>
      <c r="C241" s="4">
        <v>100</v>
      </c>
      <c r="D241" s="13">
        <v>248121</v>
      </c>
      <c r="E241" s="13"/>
      <c r="F241" s="13">
        <f t="shared" si="12"/>
        <v>248121</v>
      </c>
    </row>
    <row r="242" spans="1:6" ht="63" customHeight="1">
      <c r="A242" s="50" t="s">
        <v>111</v>
      </c>
      <c r="B242" s="41" t="s">
        <v>146</v>
      </c>
      <c r="C242" s="4">
        <v>200</v>
      </c>
      <c r="D242" s="13">
        <v>50879</v>
      </c>
      <c r="E242" s="13"/>
      <c r="F242" s="13">
        <f t="shared" si="12"/>
        <v>50879</v>
      </c>
    </row>
    <row r="243" spans="1:6" s="19" customFormat="1" ht="40.5" customHeight="1">
      <c r="A243" s="27" t="s">
        <v>199</v>
      </c>
      <c r="B243" s="18" t="s">
        <v>112</v>
      </c>
      <c r="C243" s="18"/>
      <c r="D243" s="20">
        <f>D244</f>
        <v>1882300</v>
      </c>
      <c r="E243" s="20">
        <f>E244</f>
        <v>-70000</v>
      </c>
      <c r="F243" s="20">
        <f>F244</f>
        <v>1812300</v>
      </c>
    </row>
    <row r="244" spans="1:6" s="19" customFormat="1" ht="17.25" customHeight="1">
      <c r="A244" s="46" t="s">
        <v>91</v>
      </c>
      <c r="B244" s="36" t="s">
        <v>92</v>
      </c>
      <c r="C244" s="36"/>
      <c r="D244" s="37">
        <f>SUM(D245:D246)</f>
        <v>1882300</v>
      </c>
      <c r="E244" s="37">
        <f>SUM(E245:E246)</f>
        <v>-70000</v>
      </c>
      <c r="F244" s="37">
        <f>SUM(F245:F246)</f>
        <v>1812300</v>
      </c>
    </row>
    <row r="245" spans="1:6" ht="48.75" customHeight="1">
      <c r="A245" s="47" t="s">
        <v>130</v>
      </c>
      <c r="B245" s="4" t="s">
        <v>113</v>
      </c>
      <c r="C245" s="4">
        <v>600</v>
      </c>
      <c r="D245" s="13">
        <v>112000</v>
      </c>
      <c r="E245" s="13"/>
      <c r="F245" s="13">
        <f>D245+E245</f>
        <v>112000</v>
      </c>
    </row>
    <row r="246" spans="1:6" s="19" customFormat="1" ht="77.25" customHeight="1">
      <c r="A246" s="55" t="s">
        <v>40</v>
      </c>
      <c r="B246" s="5" t="s">
        <v>209</v>
      </c>
      <c r="C246" s="5">
        <v>600</v>
      </c>
      <c r="D246" s="13">
        <v>1770300</v>
      </c>
      <c r="E246" s="13">
        <v>-70000</v>
      </c>
      <c r="F246" s="13">
        <f>D246+E246</f>
        <v>1700300</v>
      </c>
    </row>
    <row r="247" spans="1:6" s="19" customFormat="1" ht="56.25" customHeight="1">
      <c r="A247" s="27" t="s">
        <v>484</v>
      </c>
      <c r="B247" s="18" t="s">
        <v>416</v>
      </c>
      <c r="C247" s="18"/>
      <c r="D247" s="20">
        <f>D248+D252+D250+D254</f>
        <v>1169873</v>
      </c>
      <c r="E247" s="20">
        <f>E248+E252+E250+E254</f>
        <v>0</v>
      </c>
      <c r="F247" s="20">
        <f>F248+F252+F250+F254</f>
        <v>1169873</v>
      </c>
    </row>
    <row r="248" spans="1:6" s="19" customFormat="1" ht="33" customHeight="1">
      <c r="A248" s="46" t="s">
        <v>172</v>
      </c>
      <c r="B248" s="36" t="s">
        <v>171</v>
      </c>
      <c r="C248" s="36"/>
      <c r="D248" s="37">
        <f>SUM(D249:D249)</f>
        <v>815325</v>
      </c>
      <c r="E248" s="37">
        <f>SUM(E249:E249)</f>
        <v>0</v>
      </c>
      <c r="F248" s="37">
        <f>SUM(F249:F249)</f>
        <v>815325</v>
      </c>
    </row>
    <row r="249" spans="1:6" ht="47.25" customHeight="1">
      <c r="A249" s="47" t="s">
        <v>382</v>
      </c>
      <c r="B249" s="4" t="s">
        <v>173</v>
      </c>
      <c r="C249" s="4">
        <v>200</v>
      </c>
      <c r="D249" s="13">
        <v>815325</v>
      </c>
      <c r="E249" s="13"/>
      <c r="F249" s="13">
        <f>D249+E249</f>
        <v>815325</v>
      </c>
    </row>
    <row r="250" spans="1:6" ht="31.5">
      <c r="A250" s="46" t="s">
        <v>370</v>
      </c>
      <c r="B250" s="36" t="s">
        <v>76</v>
      </c>
      <c r="C250" s="32"/>
      <c r="D250" s="35">
        <f>D251</f>
        <v>0</v>
      </c>
      <c r="E250" s="35">
        <f>E251</f>
        <v>0</v>
      </c>
      <c r="F250" s="35">
        <f>F251</f>
        <v>0</v>
      </c>
    </row>
    <row r="251" spans="1:6" ht="47.25" customHeight="1">
      <c r="A251" s="47" t="s">
        <v>258</v>
      </c>
      <c r="B251" s="4" t="s">
        <v>371</v>
      </c>
      <c r="C251" s="4">
        <v>200</v>
      </c>
      <c r="D251" s="13">
        <v>0</v>
      </c>
      <c r="E251" s="13"/>
      <c r="F251" s="13">
        <f>D251+E251</f>
        <v>0</v>
      </c>
    </row>
    <row r="252" spans="1:6" ht="30.75" customHeight="1">
      <c r="A252" s="46" t="s">
        <v>380</v>
      </c>
      <c r="B252" s="36" t="s">
        <v>381</v>
      </c>
      <c r="C252" s="6"/>
      <c r="D252" s="38">
        <f>SUM(D253:D253)</f>
        <v>352308</v>
      </c>
      <c r="E252" s="38">
        <f>SUM(E253:E253)</f>
        <v>0</v>
      </c>
      <c r="F252" s="38">
        <f>SUM(F253:F253)</f>
        <v>352308</v>
      </c>
    </row>
    <row r="253" spans="1:6" ht="33.75" customHeight="1">
      <c r="A253" s="47" t="s">
        <v>340</v>
      </c>
      <c r="B253" s="4" t="s">
        <v>341</v>
      </c>
      <c r="C253" s="4">
        <v>200</v>
      </c>
      <c r="D253" s="13">
        <v>352308</v>
      </c>
      <c r="E253" s="13"/>
      <c r="F253" s="13">
        <f>D253+E253</f>
        <v>352308</v>
      </c>
    </row>
    <row r="254" spans="1:6" ht="30.75" customHeight="1">
      <c r="A254" s="46" t="s">
        <v>452</v>
      </c>
      <c r="B254" s="36" t="s">
        <v>453</v>
      </c>
      <c r="C254" s="6"/>
      <c r="D254" s="38">
        <f>SUM(D255:D255)</f>
        <v>2240</v>
      </c>
      <c r="E254" s="38">
        <f>SUM(E255:E255)</f>
        <v>0</v>
      </c>
      <c r="F254" s="38">
        <f>SUM(F255:F255)</f>
        <v>2240</v>
      </c>
    </row>
    <row r="255" spans="1:6" ht="49.5" customHeight="1">
      <c r="A255" s="55" t="s">
        <v>454</v>
      </c>
      <c r="B255" s="4" t="s">
        <v>455</v>
      </c>
      <c r="C255" s="4">
        <v>200</v>
      </c>
      <c r="D255" s="85">
        <v>2240</v>
      </c>
      <c r="E255" s="13"/>
      <c r="F255" s="13">
        <f>D255+E255</f>
        <v>2240</v>
      </c>
    </row>
    <row r="256" spans="1:6" ht="57" customHeight="1">
      <c r="A256" s="27" t="s">
        <v>1</v>
      </c>
      <c r="B256" s="18" t="s">
        <v>135</v>
      </c>
      <c r="C256" s="18"/>
      <c r="D256" s="61">
        <f>SUM(D258:D258)</f>
        <v>14000</v>
      </c>
      <c r="E256" s="61">
        <f>SUM(E258:E258)</f>
        <v>0</v>
      </c>
      <c r="F256" s="61">
        <f>SUM(F258:F258)</f>
        <v>14000</v>
      </c>
    </row>
    <row r="257" spans="1:6" ht="33" customHeight="1">
      <c r="A257" s="46" t="s">
        <v>326</v>
      </c>
      <c r="B257" s="39" t="s">
        <v>136</v>
      </c>
      <c r="C257" s="36"/>
      <c r="D257" s="38">
        <f>SUM(D258:D258)</f>
        <v>14000</v>
      </c>
      <c r="E257" s="38">
        <f>SUM(E258:E258)</f>
        <v>0</v>
      </c>
      <c r="F257" s="38">
        <f>SUM(F258:F258)</f>
        <v>14000</v>
      </c>
    </row>
    <row r="258" spans="1:6" ht="48.75" customHeight="1">
      <c r="A258" s="47" t="s">
        <v>53</v>
      </c>
      <c r="B258" s="5" t="s">
        <v>137</v>
      </c>
      <c r="C258" s="4">
        <v>300</v>
      </c>
      <c r="D258" s="13">
        <v>14000</v>
      </c>
      <c r="E258" s="13"/>
      <c r="F258" s="13">
        <f>D258+E258</f>
        <v>14000</v>
      </c>
    </row>
    <row r="259" spans="1:6" ht="44.25" customHeight="1">
      <c r="A259" s="27" t="s">
        <v>456</v>
      </c>
      <c r="B259" s="3" t="s">
        <v>457</v>
      </c>
      <c r="C259" s="3"/>
      <c r="D259" s="86">
        <f aca="true" t="shared" si="13" ref="D259:F260">D260</f>
        <v>800000</v>
      </c>
      <c r="E259" s="87">
        <f t="shared" si="13"/>
        <v>0</v>
      </c>
      <c r="F259" s="87">
        <f t="shared" si="13"/>
        <v>800000</v>
      </c>
    </row>
    <row r="260" spans="1:6" ht="35.25" customHeight="1">
      <c r="A260" s="23" t="s">
        <v>458</v>
      </c>
      <c r="B260" s="6" t="s">
        <v>459</v>
      </c>
      <c r="C260" s="6"/>
      <c r="D260" s="88">
        <f t="shared" si="13"/>
        <v>800000</v>
      </c>
      <c r="E260" s="89">
        <f t="shared" si="13"/>
        <v>0</v>
      </c>
      <c r="F260" s="89">
        <f t="shared" si="13"/>
        <v>800000</v>
      </c>
    </row>
    <row r="261" spans="1:6" ht="32.25" customHeight="1">
      <c r="A261" s="46" t="s">
        <v>460</v>
      </c>
      <c r="B261" s="6" t="s">
        <v>461</v>
      </c>
      <c r="C261" s="6"/>
      <c r="D261" s="88">
        <f>SUM(D262:D263)</f>
        <v>800000</v>
      </c>
      <c r="E261" s="88">
        <f>SUM(E262:E263)</f>
        <v>0</v>
      </c>
      <c r="F261" s="89">
        <f>SUM(F262:F263)</f>
        <v>800000</v>
      </c>
    </row>
    <row r="262" spans="1:6" ht="64.5" customHeight="1">
      <c r="A262" s="47" t="s">
        <v>462</v>
      </c>
      <c r="B262" s="4" t="s">
        <v>463</v>
      </c>
      <c r="C262" s="4">
        <v>800</v>
      </c>
      <c r="D262" s="84">
        <v>750000</v>
      </c>
      <c r="E262" s="13"/>
      <c r="F262" s="13">
        <f>D262+E262</f>
        <v>750000</v>
      </c>
    </row>
    <row r="263" spans="1:6" ht="46.5" customHeight="1">
      <c r="A263" s="47" t="s">
        <v>464</v>
      </c>
      <c r="B263" s="4" t="s">
        <v>465</v>
      </c>
      <c r="C263" s="4">
        <v>200</v>
      </c>
      <c r="D263" s="84">
        <v>50000</v>
      </c>
      <c r="E263" s="13"/>
      <c r="F263" s="13">
        <f>D263+E263</f>
        <v>50000</v>
      </c>
    </row>
    <row r="264" spans="1:6" ht="75" customHeight="1">
      <c r="A264" s="27" t="s">
        <v>252</v>
      </c>
      <c r="B264" s="18" t="s">
        <v>253</v>
      </c>
      <c r="C264" s="72"/>
      <c r="D264" s="61">
        <f aca="true" t="shared" si="14" ref="D264:F265">D265</f>
        <v>1073457</v>
      </c>
      <c r="E264" s="61">
        <f t="shared" si="14"/>
        <v>0</v>
      </c>
      <c r="F264" s="61">
        <f t="shared" si="14"/>
        <v>1073457</v>
      </c>
    </row>
    <row r="265" spans="1:6" ht="51.75" customHeight="1">
      <c r="A265" s="46" t="s">
        <v>254</v>
      </c>
      <c r="B265" s="36" t="s">
        <v>255</v>
      </c>
      <c r="C265" s="73"/>
      <c r="D265" s="74">
        <f t="shared" si="14"/>
        <v>1073457</v>
      </c>
      <c r="E265" s="74">
        <f t="shared" si="14"/>
        <v>0</v>
      </c>
      <c r="F265" s="74">
        <f t="shared" si="14"/>
        <v>1073457</v>
      </c>
    </row>
    <row r="266" spans="1:6" ht="67.5" customHeight="1">
      <c r="A266" s="55" t="s">
        <v>256</v>
      </c>
      <c r="B266" s="5" t="s">
        <v>257</v>
      </c>
      <c r="C266" s="4">
        <v>400</v>
      </c>
      <c r="D266" s="13">
        <v>1073457</v>
      </c>
      <c r="E266" s="13"/>
      <c r="F266" s="13">
        <f>D266+E266</f>
        <v>1073457</v>
      </c>
    </row>
    <row r="267" spans="1:6" ht="56.25" customHeight="1">
      <c r="A267" s="27" t="s">
        <v>176</v>
      </c>
      <c r="B267" s="18" t="s">
        <v>156</v>
      </c>
      <c r="C267" s="18"/>
      <c r="D267" s="20">
        <f>D268+D273</f>
        <v>537256.46</v>
      </c>
      <c r="E267" s="20">
        <f>E268+E273</f>
        <v>0</v>
      </c>
      <c r="F267" s="20">
        <f>F268+F273</f>
        <v>537256.46</v>
      </c>
    </row>
    <row r="268" spans="1:6" ht="44.25" customHeight="1">
      <c r="A268" s="46" t="s">
        <v>93</v>
      </c>
      <c r="B268" s="36" t="s">
        <v>157</v>
      </c>
      <c r="C268" s="36"/>
      <c r="D268" s="37">
        <f>SUM(D269:D272)</f>
        <v>513256.45999999996</v>
      </c>
      <c r="E268" s="37">
        <f>SUM(E269:E272)</f>
        <v>0</v>
      </c>
      <c r="F268" s="37">
        <f>SUM(F269:F272)</f>
        <v>513256.45999999996</v>
      </c>
    </row>
    <row r="269" spans="1:6" ht="78" customHeight="1">
      <c r="A269" s="55" t="s">
        <v>12</v>
      </c>
      <c r="B269" s="5" t="s">
        <v>158</v>
      </c>
      <c r="C269" s="5">
        <v>100</v>
      </c>
      <c r="D269" s="13">
        <v>369280.29</v>
      </c>
      <c r="E269" s="13"/>
      <c r="F269" s="13">
        <f>D269+E269</f>
        <v>369280.29</v>
      </c>
    </row>
    <row r="270" spans="1:6" ht="46.5" customHeight="1">
      <c r="A270" s="55" t="s">
        <v>13</v>
      </c>
      <c r="B270" s="5" t="s">
        <v>158</v>
      </c>
      <c r="C270" s="5">
        <v>200</v>
      </c>
      <c r="D270" s="13">
        <v>21995.64</v>
      </c>
      <c r="E270" s="13"/>
      <c r="F270" s="13">
        <f>D270+E270</f>
        <v>21995.64</v>
      </c>
    </row>
    <row r="271" spans="1:6" ht="47.25" customHeight="1">
      <c r="A271" s="47" t="s">
        <v>263</v>
      </c>
      <c r="B271" s="4" t="s">
        <v>159</v>
      </c>
      <c r="C271" s="4">
        <v>200</v>
      </c>
      <c r="D271" s="13">
        <v>6288</v>
      </c>
      <c r="E271" s="13"/>
      <c r="F271" s="13">
        <f>D271+E271</f>
        <v>6288</v>
      </c>
    </row>
    <row r="272" spans="1:6" ht="32.25" customHeight="1">
      <c r="A272" s="47" t="s">
        <v>264</v>
      </c>
      <c r="B272" s="8" t="s">
        <v>160</v>
      </c>
      <c r="C272" s="8">
        <v>200</v>
      </c>
      <c r="D272" s="13">
        <v>115692.53</v>
      </c>
      <c r="E272" s="13"/>
      <c r="F272" s="13">
        <f>D272+E272</f>
        <v>115692.53</v>
      </c>
    </row>
    <row r="273" spans="1:6" ht="34.5" customHeight="1">
      <c r="A273" s="46" t="s">
        <v>94</v>
      </c>
      <c r="B273" s="32" t="s">
        <v>161</v>
      </c>
      <c r="C273" s="32"/>
      <c r="D273" s="34">
        <f>SUM(D274:D274)</f>
        <v>24000</v>
      </c>
      <c r="E273" s="34">
        <f>SUM(E274:E274)</f>
        <v>0</v>
      </c>
      <c r="F273" s="34">
        <f>SUM(F274:F274)</f>
        <v>24000</v>
      </c>
    </row>
    <row r="274" spans="1:6" ht="64.5" customHeight="1">
      <c r="A274" s="47" t="s">
        <v>318</v>
      </c>
      <c r="B274" s="4" t="s">
        <v>162</v>
      </c>
      <c r="C274" s="4">
        <v>200</v>
      </c>
      <c r="D274" s="13">
        <v>24000</v>
      </c>
      <c r="E274" s="13"/>
      <c r="F274" s="13">
        <f>D274+E274</f>
        <v>24000</v>
      </c>
    </row>
    <row r="275" spans="1:6" s="19" customFormat="1" ht="36" customHeight="1">
      <c r="A275" s="17" t="s">
        <v>124</v>
      </c>
      <c r="B275" s="18" t="s">
        <v>170</v>
      </c>
      <c r="C275" s="18"/>
      <c r="D275" s="20">
        <f>D276</f>
        <v>893810.92</v>
      </c>
      <c r="E275" s="20">
        <f>E276</f>
        <v>0</v>
      </c>
      <c r="F275" s="20">
        <f>F276</f>
        <v>893810.92</v>
      </c>
    </row>
    <row r="276" spans="1:6" s="19" customFormat="1" ht="18.75" customHeight="1">
      <c r="A276" s="46" t="s">
        <v>390</v>
      </c>
      <c r="B276" s="36" t="s">
        <v>169</v>
      </c>
      <c r="C276" s="36"/>
      <c r="D276" s="37">
        <f>SUM(D277:D281)</f>
        <v>893810.92</v>
      </c>
      <c r="E276" s="37">
        <f>SUM(E277:E281)</f>
        <v>0</v>
      </c>
      <c r="F276" s="37">
        <f>SUM(F277:F281)</f>
        <v>893810.92</v>
      </c>
    </row>
    <row r="277" spans="1:6" ht="78.75" customHeight="1">
      <c r="A277" s="47" t="s">
        <v>48</v>
      </c>
      <c r="B277" s="4" t="s">
        <v>168</v>
      </c>
      <c r="C277" s="4">
        <v>100</v>
      </c>
      <c r="D277" s="15">
        <v>723794</v>
      </c>
      <c r="E277" s="15"/>
      <c r="F277" s="13">
        <f>D277+E277</f>
        <v>723794</v>
      </c>
    </row>
    <row r="278" spans="1:6" ht="65.25" customHeight="1">
      <c r="A278" s="47" t="s">
        <v>354</v>
      </c>
      <c r="B278" s="4" t="s">
        <v>353</v>
      </c>
      <c r="C278" s="4">
        <v>200</v>
      </c>
      <c r="D278" s="15">
        <v>45108.72</v>
      </c>
      <c r="E278" s="15"/>
      <c r="F278" s="13">
        <f>D278+E278</f>
        <v>45108.72</v>
      </c>
    </row>
    <row r="279" spans="1:6" ht="65.25" customHeight="1">
      <c r="A279" s="47" t="s">
        <v>467</v>
      </c>
      <c r="B279" s="4" t="s">
        <v>466</v>
      </c>
      <c r="C279" s="4">
        <v>200</v>
      </c>
      <c r="D279" s="15">
        <v>52885.8</v>
      </c>
      <c r="E279" s="15"/>
      <c r="F279" s="13">
        <f>D279+E279</f>
        <v>52885.8</v>
      </c>
    </row>
    <row r="280" spans="1:6" ht="45.75" customHeight="1">
      <c r="A280" s="47" t="s">
        <v>262</v>
      </c>
      <c r="B280" s="8" t="s">
        <v>261</v>
      </c>
      <c r="C280" s="8">
        <v>200</v>
      </c>
      <c r="D280" s="15">
        <v>63176.4</v>
      </c>
      <c r="E280" s="15"/>
      <c r="F280" s="13">
        <f>D280+E280</f>
        <v>63176.4</v>
      </c>
    </row>
    <row r="281" spans="1:6" ht="47.25">
      <c r="A281" s="47" t="s">
        <v>75</v>
      </c>
      <c r="B281" s="8" t="s">
        <v>337</v>
      </c>
      <c r="C281" s="8">
        <v>200</v>
      </c>
      <c r="D281" s="15">
        <v>8846</v>
      </c>
      <c r="E281" s="15"/>
      <c r="F281" s="13">
        <f>D281+E281</f>
        <v>8846</v>
      </c>
    </row>
    <row r="282" spans="1:6" s="29" customFormat="1" ht="15.75">
      <c r="A282" s="56" t="s">
        <v>266</v>
      </c>
      <c r="B282" s="57"/>
      <c r="C282" s="57"/>
      <c r="D282" s="16">
        <f>D7+D68+D114+D164+D178+D181+D190+D204+D217+D229+D243+D247+D256+D264+D267+D275+D259</f>
        <v>252152803.88</v>
      </c>
      <c r="E282" s="16">
        <f>E7+E68+E114+E164+E178+E181+E190+E204+E217+E229+E243+E247+E256+E264+E267+E275+E259</f>
        <v>19545054.83</v>
      </c>
      <c r="F282" s="16">
        <f>F7+F68+F114+F164+F178+F181+F190+F204+F217+F229+F243+F247+F256+F264+F267+F275+F259</f>
        <v>271697858.71000004</v>
      </c>
    </row>
    <row r="283" spans="4:6" ht="15.75" hidden="1">
      <c r="D283" s="30">
        <v>72701113.06</v>
      </c>
      <c r="E283" s="30">
        <v>72701113.06</v>
      </c>
      <c r="F283" s="30">
        <v>72701113.06</v>
      </c>
    </row>
    <row r="284" spans="4:6" ht="15.75" hidden="1">
      <c r="D284" s="30">
        <v>66431600</v>
      </c>
      <c r="E284" s="30">
        <v>66431600</v>
      </c>
      <c r="F284" s="30">
        <v>66431600</v>
      </c>
    </row>
    <row r="285" spans="4:6" ht="15.75" hidden="1">
      <c r="D285" s="30">
        <v>9207040</v>
      </c>
      <c r="E285" s="30">
        <v>9207040</v>
      </c>
      <c r="F285" s="30">
        <v>9207040</v>
      </c>
    </row>
    <row r="286" spans="4:6" ht="15.75" hidden="1">
      <c r="D286" s="30">
        <v>10830508.26</v>
      </c>
      <c r="E286" s="30">
        <v>10830508.26</v>
      </c>
      <c r="F286" s="30">
        <v>10830508.26</v>
      </c>
    </row>
    <row r="287" spans="4:6" ht="15.75" hidden="1">
      <c r="D287" s="30">
        <v>58269253.89</v>
      </c>
      <c r="E287" s="30">
        <v>58269253.89</v>
      </c>
      <c r="F287" s="30">
        <v>58269253.89</v>
      </c>
    </row>
    <row r="288" spans="4:6" ht="15.75" hidden="1">
      <c r="D288" s="30">
        <v>24719600</v>
      </c>
      <c r="E288" s="30">
        <v>24719600</v>
      </c>
      <c r="F288" s="30">
        <v>24719600</v>
      </c>
    </row>
    <row r="289" spans="4:6" ht="15.75" hidden="1">
      <c r="D289" s="30">
        <v>-586222.67</v>
      </c>
      <c r="E289" s="30">
        <v>-586222.67</v>
      </c>
      <c r="F289" s="30">
        <v>-586222.67</v>
      </c>
    </row>
    <row r="290" spans="4:6" ht="15.75" hidden="1">
      <c r="D290" s="30">
        <f>SUM(D283:D289)</f>
        <v>241572892.54</v>
      </c>
      <c r="E290" s="30">
        <f>SUM(E283:E289)</f>
        <v>241572892.54</v>
      </c>
      <c r="F290" s="30">
        <f>SUM(F283:F289)</f>
        <v>241572892.54</v>
      </c>
    </row>
  </sheetData>
  <sheetProtection/>
  <autoFilter ref="A6:F6"/>
  <mergeCells count="2">
    <mergeCell ref="A3:F4"/>
    <mergeCell ref="B1:F1"/>
  </mergeCells>
  <printOptions/>
  <pageMargins left="0.5905511811023623" right="0.3937007874015748" top="0.3937007874015748" bottom="0.3937007874015748" header="0.15748031496062992" footer="0.5118110236220472"/>
  <pageSetup fitToHeight="13" fitToWidth="1" horizontalDpi="600" verticalDpi="600" orientation="portrait" paperSize="9" scale="59" r:id="rId1"/>
  <headerFooter alignWithMargins="0">
    <oddHeader>&amp;RПРОЕКТ</oddHeader>
  </headerFooter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2020-05-29T11:06:28Z</cp:lastPrinted>
  <dcterms:created xsi:type="dcterms:W3CDTF">2013-10-30T08:55:37Z</dcterms:created>
  <dcterms:modified xsi:type="dcterms:W3CDTF">2020-05-29T11:06:33Z</dcterms:modified>
  <cp:category/>
  <cp:version/>
  <cp:contentType/>
  <cp:contentStatus/>
</cp:coreProperties>
</file>